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Šárka\_MAS\SCLLD\"/>
    </mc:Choice>
  </mc:AlternateContent>
  <bookViews>
    <workbookView xWindow="0" yWindow="0" windowWidth="20490" windowHeight="7275"/>
  </bookViews>
  <sheets>
    <sheet name="IROP-čerpatelné" sheetId="1" r:id="rId1"/>
    <sheet name="IROP-nečerpatelné" sheetId="4" r:id="rId2"/>
    <sheet name="PRV" sheetId="2" r:id="rId3"/>
    <sheet name="PRV nečerpatelné" sheetId="5" r:id="rId4"/>
    <sheet name="OPZ" sheetId="3" r:id="rId5"/>
  </sheets>
  <definedNames>
    <definedName name="_xlnm.Print_Area" localSheetId="0">'IROP-čerpatelné'!$A$1:$K$69</definedName>
    <definedName name="_xlnm.Print_Area" localSheetId="1">'IROP-nečerpatelné'!$A$1:$E$44</definedName>
    <definedName name="_xlnm.Print_Area" localSheetId="2">PRV!$A$1:$J$72</definedName>
    <definedName name="_xlnm.Print_Area" localSheetId="3">'PRV nečerpatelné'!$A$1:$F$10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5" l="1"/>
  <c r="G72" i="2"/>
  <c r="I61" i="2"/>
  <c r="I33" i="2"/>
  <c r="I29" i="2"/>
  <c r="I23" i="2"/>
  <c r="I6" i="2"/>
  <c r="I3" i="2"/>
  <c r="B68" i="2"/>
  <c r="H72" i="2"/>
  <c r="F72" i="2"/>
  <c r="G63" i="2"/>
  <c r="E72" i="2"/>
  <c r="G4" i="2"/>
  <c r="E4" i="2"/>
  <c r="E21" i="2"/>
  <c r="E27" i="2"/>
  <c r="E31" i="2"/>
  <c r="E63" i="2"/>
  <c r="H61" i="2"/>
  <c r="G59" i="2"/>
  <c r="H33" i="2"/>
  <c r="G31" i="2"/>
  <c r="H29" i="2"/>
  <c r="H23" i="2"/>
  <c r="G27" i="2"/>
  <c r="H6" i="2"/>
  <c r="G21" i="2"/>
  <c r="D72" i="2"/>
  <c r="D63" i="2"/>
  <c r="D21" i="2" l="1"/>
  <c r="E34" i="2"/>
  <c r="E33" i="2"/>
  <c r="E59" i="2" s="1"/>
  <c r="E69" i="1" l="1"/>
  <c r="H69" i="1"/>
  <c r="G69" i="1"/>
  <c r="K58" i="1"/>
  <c r="J56" i="1"/>
  <c r="J52" i="1"/>
  <c r="J30" i="1"/>
  <c r="J27" i="1"/>
  <c r="J21" i="1"/>
  <c r="J3" i="1"/>
  <c r="B65" i="1" l="1"/>
  <c r="F69" i="1"/>
  <c r="H54" i="1"/>
  <c r="F54" i="1"/>
  <c r="H50" i="1"/>
  <c r="F50" i="1"/>
  <c r="H28" i="1"/>
  <c r="F28" i="1"/>
  <c r="H26" i="1"/>
  <c r="F26" i="1"/>
  <c r="F19" i="1"/>
  <c r="H19" i="1"/>
  <c r="H58" i="1"/>
  <c r="F58" i="1"/>
  <c r="I30" i="1" l="1"/>
  <c r="I56" i="1"/>
  <c r="I52" i="1"/>
  <c r="I21" i="1"/>
  <c r="I27" i="1"/>
  <c r="I3" i="1"/>
  <c r="H32" i="1"/>
  <c r="H33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2" i="1"/>
  <c r="H53" i="1"/>
  <c r="H56" i="1"/>
  <c r="H57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21" i="1"/>
  <c r="H22" i="1"/>
  <c r="H23" i="1"/>
  <c r="H24" i="1"/>
  <c r="H25" i="1"/>
  <c r="H27" i="1"/>
  <c r="H30" i="1"/>
  <c r="H31" i="1"/>
  <c r="D8" i="4" l="1"/>
  <c r="D27" i="2" l="1"/>
  <c r="D4" i="2"/>
  <c r="D31" i="2"/>
  <c r="D34" i="2"/>
  <c r="D33" i="2"/>
  <c r="D58" i="1"/>
  <c r="D68" i="1" s="1"/>
  <c r="D54" i="1"/>
  <c r="D67" i="1" s="1"/>
  <c r="D50" i="1"/>
  <c r="D66" i="1" s="1"/>
  <c r="D28" i="1"/>
  <c r="D65" i="1" s="1"/>
  <c r="D26" i="1"/>
  <c r="D64" i="1" s="1"/>
  <c r="D19" i="1"/>
  <c r="D63" i="1" s="1"/>
  <c r="D43" i="4"/>
  <c r="D44" i="4" s="1"/>
  <c r="D59" i="2" l="1"/>
  <c r="D69" i="1"/>
  <c r="E4" i="4"/>
</calcChain>
</file>

<file path=xl/comments1.xml><?xml version="1.0" encoding="utf-8"?>
<comments xmlns="http://schemas.openxmlformats.org/spreadsheetml/2006/main">
  <authors>
    <author>Šárka Zedníčková</author>
  </authors>
  <commentList>
    <comment ref="J29" authorId="0" shapeId="0">
      <text>
        <r>
          <rPr>
            <b/>
            <sz val="9"/>
            <color indexed="81"/>
            <rFont val="Tahoma"/>
            <family val="2"/>
            <charset val="238"/>
          </rPr>
          <t>Šárka Zedníčková:</t>
        </r>
        <r>
          <rPr>
            <sz val="9"/>
            <color indexed="81"/>
            <rFont val="Tahoma"/>
            <family val="2"/>
            <charset val="238"/>
          </rPr>
          <t xml:space="preserve">
Málo projektů nízký finanční rámec
</t>
        </r>
      </text>
    </comment>
    <comment ref="J61" authorId="0" shapeId="0">
      <text>
        <r>
          <rPr>
            <b/>
            <sz val="9"/>
            <color indexed="81"/>
            <rFont val="Tahoma"/>
            <family val="2"/>
            <charset val="238"/>
          </rPr>
          <t>Šárka Zedníčková:</t>
        </r>
        <r>
          <rPr>
            <sz val="9"/>
            <color indexed="81"/>
            <rFont val="Tahoma"/>
            <family val="2"/>
            <charset val="238"/>
          </rPr>
          <t xml:space="preserve">
málo projektů nízký finanční rámec
</t>
        </r>
      </text>
    </comment>
  </commentList>
</comments>
</file>

<file path=xl/sharedStrings.xml><?xml version="1.0" encoding="utf-8"?>
<sst xmlns="http://schemas.openxmlformats.org/spreadsheetml/2006/main" count="475" uniqueCount="242">
  <si>
    <t>Odhad 
způsobilých 
nákladů</t>
  </si>
  <si>
    <t>Žadatel</t>
  </si>
  <si>
    <t>Projektový záměr</t>
  </si>
  <si>
    <t>Specifický 
cíl /opatření v OP</t>
  </si>
  <si>
    <t>1.2 Zvýšení podílu udržitelných forem dopravy</t>
  </si>
  <si>
    <t>Koněšín obec</t>
  </si>
  <si>
    <t>Nová autobusová zástávka</t>
  </si>
  <si>
    <t>Studenec obec</t>
  </si>
  <si>
    <t>Úprava návsi + autobus. Nádraží</t>
  </si>
  <si>
    <t>Vybudování optické sítě po obci</t>
  </si>
  <si>
    <t>Číměř obec</t>
  </si>
  <si>
    <t>Vybudování chodníků, vytvoření autobusových zastávek, parkovacích míst. Zpevnění plochy před OU Číměř.</t>
  </si>
  <si>
    <t>Číměře</t>
  </si>
  <si>
    <t>Přestupní termínál</t>
  </si>
  <si>
    <t>Čikov</t>
  </si>
  <si>
    <t>Oprava chodníku, bezbariérové prvky</t>
  </si>
  <si>
    <t>Pravděpodobnost realizace</t>
  </si>
  <si>
    <t>ZŠ Mohelno</t>
  </si>
  <si>
    <t>Kralice n. Oslavou obec</t>
  </si>
  <si>
    <t>Doprava - zvýšení bezpečnosti</t>
  </si>
  <si>
    <t>Kladeruby n. Osl. Obec</t>
  </si>
  <si>
    <t>Zbudování chodníku  a osvětlení od autobusové zastávky směrem k Vlčímu kopci k bývalému dvoru.</t>
  </si>
  <si>
    <t>Kramolín</t>
  </si>
  <si>
    <t>Bezpečnost osob v klidové zóně (nově) na návsi</t>
  </si>
  <si>
    <t>Naloučany</t>
  </si>
  <si>
    <t>Zvýšení bezpečnosti v Naloučanech</t>
  </si>
  <si>
    <t>Pucov</t>
  </si>
  <si>
    <t>Bezbariérová zastávka + přístup pro domov bez zámku</t>
  </si>
  <si>
    <t>Zvýšení bezpečnosti chodců, rekonstrukce  chodníkových těles, bezbariérové prvky</t>
  </si>
  <si>
    <t>Budišov městys</t>
  </si>
  <si>
    <t>Bezpečnostní prvky dopravy v obci</t>
  </si>
  <si>
    <t>Rapotice obec</t>
  </si>
  <si>
    <t>Lesní Jakubov obec</t>
  </si>
  <si>
    <t>Napojení obce na cyklostezky v okolí, úprava polních a lesních cest a jejich doplnění o info tabule</t>
  </si>
  <si>
    <t>Jinošov obec</t>
  </si>
  <si>
    <t>Propojení Jinošov - Bažina - stezka pro pěší a kola</t>
  </si>
  <si>
    <t>Čikov obec</t>
  </si>
  <si>
    <t>Napojení na mlynářskou stezku podél Ratnovského potoka k Jeřábkovu mlýnu</t>
  </si>
  <si>
    <t>Náměšť nad  Oslavou</t>
  </si>
  <si>
    <t>Víceúčelová trasa podél řeky - etapa I</t>
  </si>
  <si>
    <t>Víceúčelová trasa podél řeky - etapa II</t>
  </si>
  <si>
    <t>Cyklostezka u komunikace nad dopravním terminálem</t>
  </si>
  <si>
    <t xml:space="preserve">2.1 Zvýšení kvality a dostupnosti služeb vedoucí k sociální inkluzi  </t>
  </si>
  <si>
    <t>Naloučany obec</t>
  </si>
  <si>
    <t>Rekonstrukce budovy č.p. 43(ubytovna)</t>
  </si>
  <si>
    <t>Vybudování sociálních (popř. startovacích bytů) (bez podkrovních bytů)</t>
  </si>
  <si>
    <t>Smrk</t>
  </si>
  <si>
    <t>Sociální bytů</t>
  </si>
  <si>
    <t>Náměšť nad Osla</t>
  </si>
  <si>
    <t>8 bytových jedotek - sociální byty</t>
  </si>
  <si>
    <t>Hluboká</t>
  </si>
  <si>
    <t>1 sociální byt</t>
  </si>
  <si>
    <t xml:space="preserve"> 2.2 Vznik nových a rozvoj existujících podnikatelských aktivit v oblasti sociálního podnikání</t>
  </si>
  <si>
    <t>ZERA - G</t>
  </si>
  <si>
    <t>Gastro podnikání</t>
  </si>
  <si>
    <t xml:space="preserve">2.4 Zvýšení kvality a dostupnost infrastruktury pro vzdělávání a celoživotní učení </t>
  </si>
  <si>
    <t>MŠ Třebíčská Náměšť n. Osl.</t>
  </si>
  <si>
    <t>Celková rekonstrukce budovy+půdní vestavba</t>
  </si>
  <si>
    <t>MŠ Husova Náměšť n. Oslavou</t>
  </si>
  <si>
    <t>Dokončení modernizace zařízení (stoly, židle, koberce)</t>
  </si>
  <si>
    <t>MŠ Sedlec</t>
  </si>
  <si>
    <t>dopravní hřiště pro děti mš</t>
  </si>
  <si>
    <t>elektrický mikroskop</t>
  </si>
  <si>
    <t>Interaktivní tabule 2x</t>
  </si>
  <si>
    <t>Interiér: stoly, zidle pro děti</t>
  </si>
  <si>
    <t>Moderniizace soc. zařízení + umývárny</t>
  </si>
  <si>
    <t>Modernizace vybavení školní kuchyně a výdejen (konvektomaty, myčky)</t>
  </si>
  <si>
    <t>Nové interiéry (nábytek+interaktivní tabule)</t>
  </si>
  <si>
    <t>nový výtah ( nákladní)</t>
  </si>
  <si>
    <t>Sedlec obec</t>
  </si>
  <si>
    <t>Oprava střechy MŠ</t>
  </si>
  <si>
    <t>Pc technika nová(3 počítače</t>
  </si>
  <si>
    <t>PC+ interaktivní tabule</t>
  </si>
  <si>
    <t>MŠ Mohelno</t>
  </si>
  <si>
    <t>Přístavba jedné třídy - rozšíření kapacity školy</t>
  </si>
  <si>
    <t>Rekonstrukce soc. zařízení</t>
  </si>
  <si>
    <t>Rozšíření školky</t>
  </si>
  <si>
    <t>Školní zahrada(chodníky, obnova zařízení),centrum aktivit</t>
  </si>
  <si>
    <t>vybavení tělocvičny</t>
  </si>
  <si>
    <t>Vybavení tříd zkvalitnit dětským nábytkem, zajištujícím přehlednější uloežení hraček a učebních pomůcek</t>
  </si>
  <si>
    <t>Wifi pripojení, modernizace poč. sítě</t>
  </si>
  <si>
    <t>Zateplení budov</t>
  </si>
  <si>
    <t>Zázemí pro vyučující(sborovna)</t>
  </si>
  <si>
    <t>Zbudování ,,letní třídy,, na školní zahradě</t>
  </si>
  <si>
    <t>ZŠ Budišov</t>
  </si>
  <si>
    <t>Rekonstrukce odborných učeben</t>
  </si>
  <si>
    <t>ZŠ Komenského</t>
  </si>
  <si>
    <t>Navýšení kapacity</t>
  </si>
  <si>
    <t>Odborná účebna a dílna</t>
  </si>
  <si>
    <t>ZŠ Husova Náměšť n O</t>
  </si>
  <si>
    <t>Radarka</t>
  </si>
  <si>
    <t xml:space="preserve">Sportovně rekreačního středisko Radarka </t>
  </si>
  <si>
    <t>Inovace a modernizace vybavení počítačové pracovny 1.stupně základní školy
15 nových PC, nový učitelský PC, 15 ks nových stolů pod PC, 16 ks otočných výškově stavitelných židlí k PC</t>
  </si>
  <si>
    <t>Inovace nábytkového a technického vybavení školní jídelny-22 ks jídelních stolů, 88 židlí, zásobníky na talíře a příbory, mrazící box</t>
  </si>
  <si>
    <t>Inovace-modernizace stávající podlahy tělocvičny školy-protiskluzný(vícevrstevný nátěr), nové lainování a barevné značení pro příslušné druhy míčových her.</t>
  </si>
  <si>
    <t>Kompletní izolace základů budovy školy- 1.stupně</t>
  </si>
  <si>
    <t>Metropolitní síť - kamerový systém v obci, zateplení školy, OÚ</t>
  </si>
  <si>
    <t>Modernizace stávajícího počítačového vybavení 2. stupně základní školy
- 22 nových žákovských PC, nový řídící učitelský PC, interaktivní tabule s příslušenstvím, nový řídící server a internetový server</t>
  </si>
  <si>
    <t>Oprava venkovní fasády školy</t>
  </si>
  <si>
    <t>Rekonstrukce školní budovy</t>
  </si>
  <si>
    <t>Rozvoj vybavenosti tříd a odborných pracoven IT technikou- 3 ks interaktivní tabule s příslušenstvím, 8 ks dataprojektorů s příslušenstvím + 8 PC .</t>
  </si>
  <si>
    <t>ZŠ Březník</t>
  </si>
  <si>
    <t>Stavební úpravy WC pro žáky</t>
  </si>
  <si>
    <t>Školní informační společenské a kulturní centrum-výměna podlahové krytiny, dekorativní žaluzie, 2 PC , 2 ks stolů k PC, 2 ks otočné židle k PC, multifunkční tiskárna, laminovačka, kroužková vazba</t>
  </si>
  <si>
    <t>Technické dovybavní třid interaktivními(2x) tabulemi a pilonovými tabulemi(3x)</t>
  </si>
  <si>
    <t>Vybavení tříd stavitelnými židlemi a stoly</t>
  </si>
  <si>
    <t>Vybavení učeben (zbývajícíh) novým osvětlením</t>
  </si>
  <si>
    <t>Vybudování školního pozemku a školní zahrady-multifunkční areál</t>
  </si>
  <si>
    <t>Vystavba opěrné zdi a úprava chodníku</t>
  </si>
  <si>
    <t>Zateplování Mš,Zš, Ou, Dps</t>
  </si>
  <si>
    <t>Zera o.s.</t>
  </si>
  <si>
    <t>Audiotechnika pro konferenční a výukové prostory</t>
  </si>
  <si>
    <t>Dovybavení laboratoří - mobilní laboratoř</t>
  </si>
  <si>
    <t>Dovybavení odborné knihovny</t>
  </si>
  <si>
    <t xml:space="preserve">e-learning-rozšíření stávající e-learningové nabídky </t>
  </si>
  <si>
    <t>Stravovací centrum zdravé výživy pro CETT</t>
  </si>
  <si>
    <t>vydávání periodik ekolocké listy-ročně</t>
  </si>
  <si>
    <t>Myslické sdružení Pozďatín</t>
  </si>
  <si>
    <t>Výstavba myslivecké chaty za účelem pořádání vzdělávacích akcí pro širokou veřej.</t>
  </si>
  <si>
    <t>Dětský domov Náměšť nad Oslavou</t>
  </si>
  <si>
    <t>Enviromentální výchova - přírodní zahrada</t>
  </si>
  <si>
    <t>Hudba nám pomáhá - muzikoterapie, pomáhá  v oblasti poruch chování a emocí, soustředění, učení, ADHD a při neurologických a psychiatrických potížích.</t>
  </si>
  <si>
    <t>Kramolín obec</t>
  </si>
  <si>
    <t>Oprava rozhledny Babylon</t>
  </si>
  <si>
    <t>Zámek - projektuy</t>
  </si>
  <si>
    <t>čekáme na upřesnění do 9.11.</t>
  </si>
  <si>
    <t>3.1 Zefektivnění prezentace, posílení ochrany a rozvoje kulturního a přírodního dědictví</t>
  </si>
  <si>
    <t>Předpovodňová opatření v obci - projektová dokumentace</t>
  </si>
  <si>
    <t>Územní plán</t>
  </si>
  <si>
    <t>3.3 Podpora pořizování a uplatňování dokumentů územního rozvoje</t>
  </si>
  <si>
    <t>IROP - nečerpatelné</t>
  </si>
  <si>
    <t>1.2. Zvýšení podílu udržitelných forem dopravy</t>
  </si>
  <si>
    <t>Specifický cíl/opatření v OP</t>
  </si>
  <si>
    <t>Náklady na projekty celkem</t>
  </si>
  <si>
    <t>2.1. Zvýšení kvality a dostuponosti služeb vedoucí k sociální inkluzi</t>
  </si>
  <si>
    <t>celkem</t>
  </si>
  <si>
    <t>2.2. Vznik nových a rozvoj existujících podnikatelských aktivit v oblasti sociálního podnikání</t>
  </si>
  <si>
    <t>2.4. Zvýšení kvality a dostupnost infrastruktury pro vzdělávání a celoživotní účení</t>
  </si>
  <si>
    <t>3.1. Zefektivnění prezentace, posíálení ochrany a rozvoje kulturního a přírodního dědictví</t>
  </si>
  <si>
    <t>3.3. Podpora pořizování a uplatňování dokumentů územního rozvoje</t>
  </si>
  <si>
    <t xml:space="preserve">1. Předávání znalostí a informační akce </t>
  </si>
  <si>
    <t>ZERA, z.s.</t>
  </si>
  <si>
    <t>Vzdělávací akce pro zemědělce</t>
  </si>
  <si>
    <t>Agrochema, družstvo Studenec</t>
  </si>
  <si>
    <t>Nákup zemědělské techniky-kombajny</t>
  </si>
  <si>
    <t>LUH družstvo, Březník</t>
  </si>
  <si>
    <t>Pořízení kombajnu</t>
  </si>
  <si>
    <t>Pořízení rozmetadla</t>
  </si>
  <si>
    <t>Pořízení teleskopického manipulátoru</t>
  </si>
  <si>
    <t>Hanuš Dobrovolný-zemědělství okarec</t>
  </si>
  <si>
    <t>Pořízení traktoru</t>
  </si>
  <si>
    <t>Rekonstrukce posklizňové linky</t>
  </si>
  <si>
    <t>P. Burian - obec Hlubové</t>
  </si>
  <si>
    <t>Zemědělská technika + venkovní boxy</t>
  </si>
  <si>
    <t xml:space="preserve">Kučerová Kateřina, Ing. </t>
  </si>
  <si>
    <t>Stáje Krokočín – hippoterapie, hipporehabilitace (investice do budov, zázemí....)</t>
  </si>
  <si>
    <t>hangár na techniku</t>
  </si>
  <si>
    <t>Multifunkční hala - uskladnění sena, technika</t>
  </si>
  <si>
    <t>postavení hospodářských budov</t>
  </si>
  <si>
    <t>vydláždění dvora-zámková dlažba</t>
  </si>
  <si>
    <t>Jaroslav Široký, Pozďatín</t>
  </si>
  <si>
    <t>Výstavba krytého stání pro auto a drobnou zemědělskou techniku</t>
  </si>
  <si>
    <t>Niva Čikov, s. r. o.</t>
  </si>
  <si>
    <t>Zlepšení welfare narozených telat – úprava ploch, nákup bud a ohrádek</t>
  </si>
  <si>
    <t>Zpevnění ploch 300m čtverečních + 500m čtverečních</t>
  </si>
  <si>
    <t>Pořízení postřikovače</t>
  </si>
  <si>
    <t>2. Investice do zemědělských podniků</t>
  </si>
  <si>
    <t>4. Lesnická infrastruktura</t>
  </si>
  <si>
    <t>obnova alejí, polních cest</t>
  </si>
  <si>
    <t>Oprava a zpevnění polních cest</t>
  </si>
  <si>
    <t>Opravy polních cest</t>
  </si>
  <si>
    <t>Krokočín obec</t>
  </si>
  <si>
    <t>Výstavba polní cesty C17</t>
  </si>
  <si>
    <t>Výstavba polních cest C8, c 10</t>
  </si>
  <si>
    <t>6. Pozemkové úpravy</t>
  </si>
  <si>
    <t xml:space="preserve">Výsadba ovocných dřevin </t>
  </si>
  <si>
    <t>Okarec obec</t>
  </si>
  <si>
    <t>Zpevnit koryto potoku</t>
  </si>
  <si>
    <t>Jízdárna Otradice</t>
  </si>
  <si>
    <t>Propagace-ročně</t>
  </si>
  <si>
    <t>Aihon, s. r. o.</t>
  </si>
  <si>
    <t>Propagační letáky, inzerce (ročně)</t>
  </si>
  <si>
    <t>CMC</t>
  </si>
  <si>
    <t>propogace průběžná</t>
  </si>
  <si>
    <t>Trebi</t>
  </si>
  <si>
    <t>výroba reklamních předmětů</t>
  </si>
  <si>
    <t>úprava web stránek</t>
  </si>
  <si>
    <t>Habitat</t>
  </si>
  <si>
    <t>nákup programů pro realizaci interiérů</t>
  </si>
  <si>
    <t>Aikon, s. r. o.</t>
  </si>
  <si>
    <t>Slavnostní zahájení sezony</t>
  </si>
  <si>
    <t>pálení čarodějnic</t>
  </si>
  <si>
    <t>nákup vybavení na kompostárnu(manipulátor)</t>
  </si>
  <si>
    <t>Biofrog group. Luděk Skokan Nám. N. Osl.</t>
  </si>
  <si>
    <t>Pojízdná prodejna</t>
  </si>
  <si>
    <t>Rozvoj podnikání (montáže, šití, lehká dřevovýroba)</t>
  </si>
  <si>
    <t>Truhlářská výroba - vybavení nákup strojů</t>
  </si>
  <si>
    <t>Vozový park - přeprava zboží, dodávky</t>
  </si>
  <si>
    <t>Menší výletní loď pro menší skupiny turistů</t>
  </si>
  <si>
    <t>Nákup malé zeměd. techniky pro údržbu luk a lesa (maloktraktor + přísluš.)</t>
  </si>
  <si>
    <t>Molo pro výletní loď</t>
  </si>
  <si>
    <t>Ochoz pro pozorování vodního ptactva</t>
  </si>
  <si>
    <t>Pozorovací zařízení pro volně žijící zvěř</t>
  </si>
  <si>
    <t>Oslavan</t>
  </si>
  <si>
    <t>Sportovní vyžití - minigolf, squash</t>
  </si>
  <si>
    <t>Turistika - agro</t>
  </si>
  <si>
    <t>Vybavenost lodních zastávek (mobilní)</t>
  </si>
  <si>
    <t>Vybudování venkovní jízdárny</t>
  </si>
  <si>
    <t xml:space="preserve">zastřešení bazénu </t>
  </si>
  <si>
    <t>Modernizace stávajícíhoi objektu, popř. nová výstavba- rozšíření prodejní plochy, včetně vybavení</t>
  </si>
  <si>
    <t>Opravy stávajících budov</t>
  </si>
  <si>
    <t>Zatřešení pro dozrávku kompostu</t>
  </si>
  <si>
    <t>modernizace rozšíření prodejen</t>
  </si>
  <si>
    <t>Trebi, s. r. o. Třebíč - Koněšín</t>
  </si>
  <si>
    <t>Autocamp Borovinka – parkov. Místa pro 10 – 20 aut, sociál. Zařízení</t>
  </si>
  <si>
    <t>Rekonstrukce administrativní budovy Dalešice na ubytovací zařízení</t>
  </si>
  <si>
    <t>Římskokatolická farnost Koněšín</t>
  </si>
  <si>
    <t>rozšíření ubytovací kapacity v koněšíně</t>
  </si>
  <si>
    <t>7. Podpora investic na založení nebo rozvoj nezemědělských činností</t>
  </si>
  <si>
    <t>specifický cíl/opatření v OP</t>
  </si>
  <si>
    <t>PRV - 13,365 mil</t>
  </si>
  <si>
    <t>Započítané náklady</t>
  </si>
  <si>
    <t>Zdroje příjemce</t>
  </si>
  <si>
    <t>Požadovaná dotace</t>
  </si>
  <si>
    <t>Bezpečnost žáků, dopravní výchov 2x přechod pro chodce</t>
  </si>
  <si>
    <t>celkem za opatření</t>
  </si>
  <si>
    <t>normalizované na zdroje IROP</t>
  </si>
  <si>
    <t>požadovaná dotace</t>
  </si>
  <si>
    <t>Zdroje IROP</t>
  </si>
  <si>
    <t>IROP - 21,269 mil - čerpatelné</t>
  </si>
  <si>
    <t>Manuální úprava</t>
  </si>
  <si>
    <t>PRV-nečerpatelné</t>
  </si>
  <si>
    <t>Realizace protipovodňových opatření v obci Naloučany</t>
  </si>
  <si>
    <t>Vybudování dvou rybníků (Habr a Okrouhlík) z hlediska zajištění ochrany přírody a omezení záplav</t>
  </si>
  <si>
    <t>7.Podpora investic na založení nebo rozvoj nezemědělských činností</t>
  </si>
  <si>
    <t>10. Neproduktivní investice v lesích</t>
  </si>
  <si>
    <t>10.. Neproduktivní investice v lesích</t>
  </si>
  <si>
    <t>Způsobilé projekty celkem</t>
  </si>
  <si>
    <t>Požadované dotace</t>
  </si>
  <si>
    <t>Normalizované na zdroje IROP</t>
  </si>
  <si>
    <t>c elkem</t>
  </si>
  <si>
    <t>Zdroje PRV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</si>
</sst>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E6E0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3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9" fontId="4" fillId="0" borderId="1" xfId="0" applyNumberFormat="1" applyFont="1" applyBorder="1"/>
    <xf numFmtId="0" fontId="4" fillId="0" borderId="0" xfId="0" applyFont="1"/>
    <xf numFmtId="0" fontId="8" fillId="0" borderId="0" xfId="0" applyFont="1"/>
    <xf numFmtId="0" fontId="8" fillId="4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3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14" fillId="4" borderId="1" xfId="0" applyFont="1" applyFill="1" applyBorder="1" applyAlignment="1">
      <alignment wrapText="1"/>
    </xf>
    <xf numFmtId="3" fontId="4" fillId="0" borderId="1" xfId="0" applyNumberFormat="1" applyFont="1" applyBorder="1"/>
    <xf numFmtId="3" fontId="5" fillId="0" borderId="1" xfId="0" applyNumberFormat="1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6" fillId="4" borderId="1" xfId="0" applyNumberFormat="1" applyFont="1" applyFill="1" applyBorder="1" applyAlignment="1">
      <alignment wrapText="1"/>
    </xf>
    <xf numFmtId="9" fontId="6" fillId="4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3" fontId="0" fillId="0" borderId="0" xfId="0" applyNumberFormat="1"/>
    <xf numFmtId="0" fontId="1" fillId="8" borderId="0" xfId="0" applyFont="1" applyFill="1" applyAlignment="1">
      <alignment horizontal="right"/>
    </xf>
    <xf numFmtId="3" fontId="1" fillId="8" borderId="0" xfId="0" applyNumberFormat="1" applyFont="1" applyFill="1"/>
    <xf numFmtId="0" fontId="4" fillId="0" borderId="1" xfId="0" applyFont="1" applyBorder="1" applyAlignment="1">
      <alignment horizontal="left" wrapText="1"/>
    </xf>
    <xf numFmtId="9" fontId="6" fillId="0" borderId="1" xfId="0" applyNumberFormat="1" applyFont="1" applyBorder="1" applyAlignment="1">
      <alignment horizontal="right"/>
    </xf>
    <xf numFmtId="0" fontId="11" fillId="8" borderId="0" xfId="0" applyFont="1" applyFill="1" applyAlignment="1">
      <alignment horizontal="right"/>
    </xf>
    <xf numFmtId="3" fontId="11" fillId="8" borderId="0" xfId="0" applyNumberFormat="1" applyFont="1" applyFill="1"/>
    <xf numFmtId="0" fontId="7" fillId="3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0" fontId="7" fillId="3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3" fontId="5" fillId="0" borderId="1" xfId="0" applyNumberFormat="1" applyFont="1" applyBorder="1"/>
    <xf numFmtId="3" fontId="6" fillId="0" borderId="1" xfId="0" applyNumberFormat="1" applyFont="1" applyBorder="1"/>
    <xf numFmtId="0" fontId="0" fillId="0" borderId="1" xfId="0" applyBorder="1"/>
    <xf numFmtId="3" fontId="4" fillId="0" borderId="1" xfId="0" applyNumberFormat="1" applyFont="1" applyBorder="1" applyAlignment="1"/>
    <xf numFmtId="9" fontId="6" fillId="4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vertical="center" wrapText="1"/>
    </xf>
    <xf numFmtId="0" fontId="15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6" fillId="8" borderId="0" xfId="0" applyFont="1" applyFill="1"/>
    <xf numFmtId="3" fontId="16" fillId="8" borderId="0" xfId="0" applyNumberFormat="1" applyFont="1" applyFill="1"/>
    <xf numFmtId="0" fontId="4" fillId="8" borderId="0" xfId="0" applyFont="1" applyFill="1"/>
    <xf numFmtId="0" fontId="17" fillId="8" borderId="0" xfId="0" applyFont="1" applyFill="1"/>
    <xf numFmtId="3" fontId="17" fillId="8" borderId="1" xfId="0" applyNumberFormat="1" applyFont="1" applyFill="1" applyBorder="1" applyAlignment="1">
      <alignment wrapText="1"/>
    </xf>
    <xf numFmtId="0" fontId="0" fillId="8" borderId="1" xfId="0" applyFill="1" applyBorder="1"/>
    <xf numFmtId="0" fontId="11" fillId="8" borderId="0" xfId="0" applyFont="1" applyFill="1"/>
    <xf numFmtId="0" fontId="1" fillId="8" borderId="1" xfId="0" applyFont="1" applyFill="1" applyBorder="1"/>
    <xf numFmtId="3" fontId="11" fillId="8" borderId="1" xfId="0" applyNumberFormat="1" applyFont="1" applyFill="1" applyBorder="1"/>
    <xf numFmtId="0" fontId="11" fillId="8" borderId="1" xfId="0" applyFont="1" applyFill="1" applyBorder="1" applyAlignment="1">
      <alignment horizontal="right"/>
    </xf>
    <xf numFmtId="0" fontId="18" fillId="8" borderId="1" xfId="0" applyFont="1" applyFill="1" applyBorder="1"/>
    <xf numFmtId="0" fontId="1" fillId="8" borderId="0" xfId="0" applyFont="1" applyFill="1"/>
    <xf numFmtId="3" fontId="4" fillId="4" borderId="7" xfId="0" applyNumberFormat="1" applyFont="1" applyFill="1" applyBorder="1"/>
    <xf numFmtId="3" fontId="11" fillId="0" borderId="0" xfId="0" applyNumberFormat="1" applyFont="1"/>
    <xf numFmtId="3" fontId="4" fillId="0" borderId="1" xfId="0" applyNumberFormat="1" applyFont="1" applyBorder="1" applyAlignment="1">
      <alignment horizontal="left"/>
    </xf>
    <xf numFmtId="0" fontId="16" fillId="8" borderId="7" xfId="0" applyFont="1" applyFill="1" applyBorder="1"/>
    <xf numFmtId="0" fontId="3" fillId="2" borderId="7" xfId="0" applyNumberFormat="1" applyFont="1" applyFill="1" applyBorder="1" applyAlignment="1">
      <alignment vertical="center" wrapText="1"/>
    </xf>
    <xf numFmtId="0" fontId="18" fillId="8" borderId="7" xfId="0" applyFont="1" applyFill="1" applyBorder="1"/>
    <xf numFmtId="0" fontId="4" fillId="0" borderId="1" xfId="0" applyFont="1" applyBorder="1"/>
    <xf numFmtId="3" fontId="1" fillId="8" borderId="1" xfId="0" applyNumberFormat="1" applyFont="1" applyFill="1" applyBorder="1"/>
    <xf numFmtId="0" fontId="4" fillId="0" borderId="1" xfId="0" applyFont="1" applyFill="1" applyBorder="1"/>
    <xf numFmtId="3" fontId="3" fillId="2" borderId="7" xfId="0" applyNumberFormat="1" applyFont="1" applyFill="1" applyBorder="1" applyAlignment="1">
      <alignment vertical="center" wrapText="1"/>
    </xf>
    <xf numFmtId="3" fontId="5" fillId="0" borderId="7" xfId="0" applyNumberFormat="1" applyFont="1" applyFill="1" applyBorder="1" applyAlignment="1">
      <alignment wrapText="1"/>
    </xf>
    <xf numFmtId="3" fontId="4" fillId="0" borderId="7" xfId="0" applyNumberFormat="1" applyFont="1" applyBorder="1"/>
    <xf numFmtId="3" fontId="4" fillId="0" borderId="2" xfId="0" applyNumberFormat="1" applyFont="1" applyBorder="1" applyAlignment="1">
      <alignment horizontal="right"/>
    </xf>
    <xf numFmtId="0" fontId="4" fillId="0" borderId="1" xfId="0" applyFont="1" applyFill="1" applyBorder="1" applyAlignment="1">
      <alignment vertical="top" wrapText="1"/>
    </xf>
    <xf numFmtId="9" fontId="5" fillId="0" borderId="1" xfId="0" applyNumberFormat="1" applyFont="1" applyBorder="1" applyAlignment="1">
      <alignment horizontal="right"/>
    </xf>
    <xf numFmtId="3" fontId="4" fillId="0" borderId="3" xfId="0" applyNumberFormat="1" applyFont="1" applyFill="1" applyBorder="1"/>
    <xf numFmtId="9" fontId="5" fillId="0" borderId="1" xfId="0" applyNumberFormat="1" applyFont="1" applyFill="1" applyBorder="1" applyAlignment="1">
      <alignment horizontal="right"/>
    </xf>
    <xf numFmtId="164" fontId="4" fillId="0" borderId="6" xfId="0" applyNumberFormat="1" applyFont="1" applyBorder="1"/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3" fontId="6" fillId="4" borderId="6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3" fontId="4" fillId="0" borderId="2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0" fontId="7" fillId="3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164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7" borderId="1" xfId="0" applyFont="1" applyFill="1" applyBorder="1" applyAlignment="1">
      <alignment vertical="center"/>
    </xf>
    <xf numFmtId="0" fontId="11" fillId="7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3" fontId="4" fillId="0" borderId="6" xfId="0" applyNumberFormat="1" applyFont="1" applyBorder="1"/>
    <xf numFmtId="3" fontId="1" fillId="4" borderId="1" xfId="0" applyNumberFormat="1" applyFont="1" applyFill="1" applyBorder="1"/>
    <xf numFmtId="0" fontId="1" fillId="8" borderId="1" xfId="0" applyFont="1" applyFill="1" applyBorder="1" applyAlignment="1">
      <alignment horizontal="right"/>
    </xf>
    <xf numFmtId="3" fontId="1" fillId="8" borderId="0" xfId="0" applyNumberFormat="1" applyFont="1" applyFill="1" applyAlignment="1">
      <alignment horizontal="right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8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topLeftCell="B1" zoomScaleNormal="100" workbookViewId="0">
      <selection activeCell="F2" sqref="F2:K2"/>
    </sheetView>
  </sheetViews>
  <sheetFormatPr defaultRowHeight="15" x14ac:dyDescent="0.25"/>
  <cols>
    <col min="1" max="1" width="19.85546875" bestFit="1" customWidth="1"/>
    <col min="2" max="2" width="51.42578125" customWidth="1"/>
    <col min="3" max="3" width="34" customWidth="1"/>
    <col min="4" max="4" width="18.85546875" bestFit="1" customWidth="1"/>
    <col min="5" max="5" width="9.5703125" customWidth="1"/>
    <col min="6" max="6" width="8.7109375" bestFit="1" customWidth="1"/>
    <col min="7" max="7" width="9" customWidth="1"/>
    <col min="8" max="8" width="10.85546875" bestFit="1" customWidth="1"/>
    <col min="9" max="9" width="9.85546875" bestFit="1" customWidth="1"/>
    <col min="10" max="10" width="11.5703125" bestFit="1" customWidth="1"/>
    <col min="11" max="11" width="9.85546875" bestFit="1" customWidth="1"/>
  </cols>
  <sheetData>
    <row r="1" spans="1:11" ht="15.75" x14ac:dyDescent="0.25">
      <c r="A1" s="83" t="s">
        <v>229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36" x14ac:dyDescent="0.25">
      <c r="A2" s="2" t="s">
        <v>1</v>
      </c>
      <c r="B2" s="2" t="s">
        <v>2</v>
      </c>
      <c r="C2" s="3" t="s">
        <v>3</v>
      </c>
      <c r="D2" s="1" t="s">
        <v>0</v>
      </c>
      <c r="E2" s="2" t="s">
        <v>16</v>
      </c>
      <c r="F2" s="43" t="s">
        <v>221</v>
      </c>
      <c r="G2" s="43" t="s">
        <v>222</v>
      </c>
      <c r="H2" s="43" t="s">
        <v>223</v>
      </c>
      <c r="I2" s="43" t="s">
        <v>225</v>
      </c>
      <c r="J2" s="43" t="s">
        <v>226</v>
      </c>
      <c r="K2" s="43" t="s">
        <v>230</v>
      </c>
    </row>
    <row r="3" spans="1:11" ht="19.5" customHeight="1" x14ac:dyDescent="0.25">
      <c r="A3" s="12" t="s">
        <v>7</v>
      </c>
      <c r="B3" s="12" t="s">
        <v>8</v>
      </c>
      <c r="C3" s="80" t="s">
        <v>4</v>
      </c>
      <c r="D3" s="21">
        <v>4000000</v>
      </c>
      <c r="E3" s="22">
        <v>0.7</v>
      </c>
      <c r="F3" s="21">
        <v>2800000</v>
      </c>
      <c r="G3" s="42">
        <v>0.05</v>
      </c>
      <c r="H3" s="21">
        <f t="shared" ref="H3:H18" si="0">F3*95/100</f>
        <v>2660000</v>
      </c>
      <c r="I3" s="84">
        <f>SUM(H3:H18)</f>
        <v>17503750</v>
      </c>
      <c r="J3" s="84">
        <f>B65*I3</f>
        <v>7792871.9543360174</v>
      </c>
      <c r="K3" s="84">
        <v>7000000</v>
      </c>
    </row>
    <row r="4" spans="1:11" ht="26.25" x14ac:dyDescent="0.25">
      <c r="A4" s="12" t="s">
        <v>10</v>
      </c>
      <c r="B4" s="12" t="s">
        <v>11</v>
      </c>
      <c r="C4" s="80"/>
      <c r="D4" s="21">
        <v>5000000</v>
      </c>
      <c r="E4" s="22">
        <v>0.5</v>
      </c>
      <c r="F4" s="21">
        <v>2500000</v>
      </c>
      <c r="G4" s="42">
        <v>0.05</v>
      </c>
      <c r="H4" s="21">
        <f t="shared" si="0"/>
        <v>2375000</v>
      </c>
      <c r="I4" s="85"/>
      <c r="J4" s="85"/>
      <c r="K4" s="85"/>
    </row>
    <row r="5" spans="1:11" ht="17.25" customHeight="1" x14ac:dyDescent="0.25">
      <c r="A5" s="11" t="s">
        <v>12</v>
      </c>
      <c r="B5" s="11" t="s">
        <v>13</v>
      </c>
      <c r="C5" s="80"/>
      <c r="D5" s="21">
        <v>3000000</v>
      </c>
      <c r="E5" s="7">
        <v>0.7</v>
      </c>
      <c r="F5" s="21">
        <v>2100000</v>
      </c>
      <c r="G5" s="42">
        <v>0.05</v>
      </c>
      <c r="H5" s="21">
        <f t="shared" si="0"/>
        <v>1995000</v>
      </c>
      <c r="I5" s="85"/>
      <c r="J5" s="85"/>
      <c r="K5" s="85"/>
    </row>
    <row r="6" spans="1:11" ht="17.25" customHeight="1" x14ac:dyDescent="0.25">
      <c r="A6" s="11" t="s">
        <v>17</v>
      </c>
      <c r="B6" s="11" t="s">
        <v>224</v>
      </c>
      <c r="C6" s="80"/>
      <c r="D6" s="21">
        <v>450000</v>
      </c>
      <c r="E6" s="7">
        <v>0.7</v>
      </c>
      <c r="F6" s="21">
        <v>315000</v>
      </c>
      <c r="G6" s="42">
        <v>0.05</v>
      </c>
      <c r="H6" s="21">
        <f t="shared" si="0"/>
        <v>299250</v>
      </c>
      <c r="I6" s="85"/>
      <c r="J6" s="85"/>
      <c r="K6" s="85"/>
    </row>
    <row r="7" spans="1:11" ht="17.25" customHeight="1" x14ac:dyDescent="0.25">
      <c r="A7" s="11" t="s">
        <v>14</v>
      </c>
      <c r="B7" s="11" t="s">
        <v>15</v>
      </c>
      <c r="C7" s="80"/>
      <c r="D7" s="21">
        <v>1500000</v>
      </c>
      <c r="E7" s="7">
        <v>0.4</v>
      </c>
      <c r="F7" s="21">
        <v>600000</v>
      </c>
      <c r="G7" s="42">
        <v>0.05</v>
      </c>
      <c r="H7" s="21">
        <f t="shared" si="0"/>
        <v>570000</v>
      </c>
      <c r="I7" s="85"/>
      <c r="J7" s="85"/>
      <c r="K7" s="85"/>
    </row>
    <row r="8" spans="1:11" ht="17.25" customHeight="1" x14ac:dyDescent="0.25">
      <c r="A8" s="12" t="s">
        <v>18</v>
      </c>
      <c r="B8" s="12" t="s">
        <v>19</v>
      </c>
      <c r="C8" s="80"/>
      <c r="D8" s="21">
        <v>1500000</v>
      </c>
      <c r="E8" s="22">
        <v>0.9</v>
      </c>
      <c r="F8" s="21">
        <v>1350000</v>
      </c>
      <c r="G8" s="42">
        <v>0.05</v>
      </c>
      <c r="H8" s="21">
        <f t="shared" si="0"/>
        <v>1282500</v>
      </c>
      <c r="I8" s="85"/>
      <c r="J8" s="85"/>
      <c r="K8" s="85"/>
    </row>
    <row r="9" spans="1:11" ht="26.25" x14ac:dyDescent="0.25">
      <c r="A9" s="12" t="s">
        <v>20</v>
      </c>
      <c r="B9" s="12" t="s">
        <v>21</v>
      </c>
      <c r="C9" s="80"/>
      <c r="D9" s="21">
        <v>1000000</v>
      </c>
      <c r="E9" s="22">
        <v>0.15</v>
      </c>
      <c r="F9" s="21">
        <v>150000</v>
      </c>
      <c r="G9" s="42">
        <v>0.05</v>
      </c>
      <c r="H9" s="21">
        <f t="shared" si="0"/>
        <v>142500</v>
      </c>
      <c r="I9" s="85"/>
      <c r="J9" s="85"/>
      <c r="K9" s="85"/>
    </row>
    <row r="10" spans="1:11" ht="18" customHeight="1" x14ac:dyDescent="0.25">
      <c r="A10" s="11" t="s">
        <v>22</v>
      </c>
      <c r="B10" s="11" t="s">
        <v>23</v>
      </c>
      <c r="C10" s="80"/>
      <c r="D10" s="16">
        <v>200000</v>
      </c>
      <c r="E10" s="7">
        <v>0.65</v>
      </c>
      <c r="F10" s="21">
        <v>130000</v>
      </c>
      <c r="G10" s="42">
        <v>0.05</v>
      </c>
      <c r="H10" s="21">
        <f t="shared" si="0"/>
        <v>123500</v>
      </c>
      <c r="I10" s="85"/>
      <c r="J10" s="85"/>
      <c r="K10" s="85"/>
    </row>
    <row r="11" spans="1:11" ht="18" customHeight="1" x14ac:dyDescent="0.25">
      <c r="A11" s="11" t="s">
        <v>24</v>
      </c>
      <c r="B11" s="11" t="s">
        <v>25</v>
      </c>
      <c r="C11" s="80"/>
      <c r="D11" s="16">
        <v>1500000</v>
      </c>
      <c r="E11" s="7">
        <v>0.6</v>
      </c>
      <c r="F11" s="21">
        <v>900000</v>
      </c>
      <c r="G11" s="42">
        <v>0.05</v>
      </c>
      <c r="H11" s="21">
        <f t="shared" si="0"/>
        <v>855000</v>
      </c>
      <c r="I11" s="85"/>
      <c r="J11" s="85"/>
      <c r="K11" s="85"/>
    </row>
    <row r="12" spans="1:11" ht="18" customHeight="1" x14ac:dyDescent="0.25">
      <c r="A12" s="11" t="s">
        <v>26</v>
      </c>
      <c r="B12" s="11" t="s">
        <v>27</v>
      </c>
      <c r="C12" s="80"/>
      <c r="D12" s="16">
        <v>700000</v>
      </c>
      <c r="E12" s="7">
        <v>0.7</v>
      </c>
      <c r="F12" s="21">
        <v>490000</v>
      </c>
      <c r="G12" s="42">
        <v>0.05</v>
      </c>
      <c r="H12" s="21">
        <f t="shared" si="0"/>
        <v>465500</v>
      </c>
      <c r="I12" s="85"/>
      <c r="J12" s="85"/>
      <c r="K12" s="85"/>
    </row>
    <row r="13" spans="1:11" ht="26.25" x14ac:dyDescent="0.25">
      <c r="A13" s="11" t="s">
        <v>5</v>
      </c>
      <c r="B13" s="11" t="s">
        <v>28</v>
      </c>
      <c r="C13" s="80"/>
      <c r="D13" s="16">
        <v>1500000</v>
      </c>
      <c r="E13" s="7">
        <v>0.7</v>
      </c>
      <c r="F13" s="21">
        <v>1050000</v>
      </c>
      <c r="G13" s="42">
        <v>0.05</v>
      </c>
      <c r="H13" s="21">
        <f t="shared" si="0"/>
        <v>997500</v>
      </c>
      <c r="I13" s="85"/>
      <c r="J13" s="85"/>
      <c r="K13" s="85"/>
    </row>
    <row r="14" spans="1:11" ht="18.75" customHeight="1" x14ac:dyDescent="0.25">
      <c r="A14" s="12" t="s">
        <v>29</v>
      </c>
      <c r="B14" s="12" t="s">
        <v>30</v>
      </c>
      <c r="C14" s="80"/>
      <c r="D14" s="21">
        <v>1500000</v>
      </c>
      <c r="E14" s="7">
        <v>0.4</v>
      </c>
      <c r="F14" s="21">
        <v>600000</v>
      </c>
      <c r="G14" s="42">
        <v>0.05</v>
      </c>
      <c r="H14" s="21">
        <f t="shared" si="0"/>
        <v>570000</v>
      </c>
      <c r="I14" s="85"/>
      <c r="J14" s="85"/>
      <c r="K14" s="85"/>
    </row>
    <row r="15" spans="1:11" ht="18.75" customHeight="1" x14ac:dyDescent="0.25">
      <c r="A15" s="12" t="s">
        <v>31</v>
      </c>
      <c r="B15" s="12" t="s">
        <v>30</v>
      </c>
      <c r="C15" s="80"/>
      <c r="D15" s="21">
        <v>800000</v>
      </c>
      <c r="E15" s="7">
        <v>0.8</v>
      </c>
      <c r="F15" s="21">
        <v>640000</v>
      </c>
      <c r="G15" s="42">
        <v>0.05</v>
      </c>
      <c r="H15" s="21">
        <f t="shared" si="0"/>
        <v>608000</v>
      </c>
      <c r="I15" s="85"/>
      <c r="J15" s="85"/>
      <c r="K15" s="85"/>
    </row>
    <row r="16" spans="1:11" ht="18.75" customHeight="1" x14ac:dyDescent="0.25">
      <c r="A16" s="12" t="s">
        <v>34</v>
      </c>
      <c r="B16" s="12" t="s">
        <v>35</v>
      </c>
      <c r="C16" s="80"/>
      <c r="D16" s="21">
        <v>1000000</v>
      </c>
      <c r="E16" s="7">
        <v>0.9</v>
      </c>
      <c r="F16" s="21">
        <v>900000</v>
      </c>
      <c r="G16" s="42">
        <v>0.05</v>
      </c>
      <c r="H16" s="21">
        <f t="shared" si="0"/>
        <v>855000</v>
      </c>
      <c r="I16" s="85"/>
      <c r="J16" s="85"/>
      <c r="K16" s="85"/>
    </row>
    <row r="17" spans="1:11" ht="18.75" customHeight="1" x14ac:dyDescent="0.25">
      <c r="A17" s="11" t="s">
        <v>38</v>
      </c>
      <c r="B17" s="11" t="s">
        <v>39</v>
      </c>
      <c r="C17" s="80"/>
      <c r="D17" s="16">
        <v>1500000</v>
      </c>
      <c r="E17" s="7">
        <v>0.8</v>
      </c>
      <c r="F17" s="21">
        <v>1200000</v>
      </c>
      <c r="G17" s="42">
        <v>0.05</v>
      </c>
      <c r="H17" s="21">
        <f t="shared" si="0"/>
        <v>1140000</v>
      </c>
      <c r="I17" s="85"/>
      <c r="J17" s="85"/>
      <c r="K17" s="85"/>
    </row>
    <row r="18" spans="1:11" ht="18.75" customHeight="1" x14ac:dyDescent="0.25">
      <c r="A18" s="11" t="s">
        <v>38</v>
      </c>
      <c r="B18" s="11" t="s">
        <v>40</v>
      </c>
      <c r="C18" s="80"/>
      <c r="D18" s="16">
        <v>4500000</v>
      </c>
      <c r="E18" s="7">
        <v>0.6</v>
      </c>
      <c r="F18" s="21">
        <v>2700000</v>
      </c>
      <c r="G18" s="42">
        <v>0.05</v>
      </c>
      <c r="H18" s="21">
        <f t="shared" si="0"/>
        <v>2565000</v>
      </c>
      <c r="I18" s="86"/>
      <c r="J18" s="86"/>
      <c r="K18" s="86"/>
    </row>
    <row r="19" spans="1:11" ht="24" customHeight="1" x14ac:dyDescent="0.25">
      <c r="A19" s="8"/>
      <c r="B19" s="8"/>
      <c r="C19" s="30" t="s">
        <v>135</v>
      </c>
      <c r="D19" s="31">
        <f>SUM(D3:D18)</f>
        <v>29650000</v>
      </c>
      <c r="E19" s="49"/>
      <c r="F19" s="50">
        <f>SUM(F3:F18)</f>
        <v>18425000</v>
      </c>
      <c r="G19" s="50"/>
      <c r="H19" s="50">
        <f>SUM(H3:H18)</f>
        <v>17503750</v>
      </c>
      <c r="I19" s="51"/>
      <c r="J19" s="40"/>
      <c r="K19" s="40"/>
    </row>
    <row r="20" spans="1:11" ht="36" x14ac:dyDescent="0.25">
      <c r="A20" s="2" t="s">
        <v>1</v>
      </c>
      <c r="B20" s="2" t="s">
        <v>2</v>
      </c>
      <c r="C20" s="3" t="s">
        <v>3</v>
      </c>
      <c r="D20" s="1" t="s">
        <v>0</v>
      </c>
      <c r="E20" s="2" t="s">
        <v>16</v>
      </c>
      <c r="F20" s="43" t="s">
        <v>221</v>
      </c>
      <c r="G20" s="43" t="s">
        <v>222</v>
      </c>
      <c r="H20" s="43" t="s">
        <v>223</v>
      </c>
      <c r="I20" s="43" t="s">
        <v>225</v>
      </c>
      <c r="J20" s="43" t="s">
        <v>226</v>
      </c>
      <c r="K20" s="43" t="s">
        <v>230</v>
      </c>
    </row>
    <row r="21" spans="1:11" ht="18.75" customHeight="1" x14ac:dyDescent="0.25">
      <c r="A21" s="33" t="s">
        <v>43</v>
      </c>
      <c r="B21" s="33" t="s">
        <v>44</v>
      </c>
      <c r="C21" s="76" t="s">
        <v>42</v>
      </c>
      <c r="D21" s="24">
        <v>4000000</v>
      </c>
      <c r="E21" s="7">
        <v>0.6</v>
      </c>
      <c r="F21" s="21">
        <v>2400000</v>
      </c>
      <c r="G21" s="42">
        <v>0.05</v>
      </c>
      <c r="H21" s="21">
        <f t="shared" ref="H21:H57" si="1">F21*95/100</f>
        <v>2280000</v>
      </c>
      <c r="I21" s="81">
        <f>SUM(H21:H25)</f>
        <v>10929750</v>
      </c>
      <c r="J21" s="89">
        <f>B65*I21</f>
        <v>4866051.1172122592</v>
      </c>
      <c r="K21" s="89">
        <v>4000000</v>
      </c>
    </row>
    <row r="22" spans="1:11" ht="26.25" x14ac:dyDescent="0.25">
      <c r="A22" s="33" t="s">
        <v>7</v>
      </c>
      <c r="B22" s="33" t="s">
        <v>45</v>
      </c>
      <c r="C22" s="77"/>
      <c r="D22" s="24">
        <v>4000000</v>
      </c>
      <c r="E22" s="7">
        <v>0.6</v>
      </c>
      <c r="F22" s="21">
        <v>2400000</v>
      </c>
      <c r="G22" s="42">
        <v>0.05</v>
      </c>
      <c r="H22" s="21">
        <f t="shared" si="1"/>
        <v>2280000</v>
      </c>
      <c r="I22" s="82"/>
      <c r="J22" s="90"/>
      <c r="K22" s="90"/>
    </row>
    <row r="23" spans="1:11" x14ac:dyDescent="0.25">
      <c r="A23" s="11" t="s">
        <v>46</v>
      </c>
      <c r="B23" s="11" t="s">
        <v>47</v>
      </c>
      <c r="C23" s="77"/>
      <c r="D23" s="16">
        <v>2800000</v>
      </c>
      <c r="E23" s="7">
        <v>0.6</v>
      </c>
      <c r="F23" s="21">
        <v>1680000</v>
      </c>
      <c r="G23" s="42">
        <v>0.05</v>
      </c>
      <c r="H23" s="21">
        <f t="shared" si="1"/>
        <v>1596000</v>
      </c>
      <c r="I23" s="82"/>
      <c r="J23" s="90"/>
      <c r="K23" s="90"/>
    </row>
    <row r="24" spans="1:11" x14ac:dyDescent="0.25">
      <c r="A24" s="11" t="s">
        <v>48</v>
      </c>
      <c r="B24" s="11" t="s">
        <v>49</v>
      </c>
      <c r="C24" s="77"/>
      <c r="D24" s="16">
        <v>8000000</v>
      </c>
      <c r="E24" s="7">
        <v>0.6</v>
      </c>
      <c r="F24" s="21">
        <v>4800000</v>
      </c>
      <c r="G24" s="42">
        <v>0.05</v>
      </c>
      <c r="H24" s="21">
        <f t="shared" si="1"/>
        <v>4560000</v>
      </c>
      <c r="I24" s="82"/>
      <c r="J24" s="90"/>
      <c r="K24" s="90"/>
    </row>
    <row r="25" spans="1:11" x14ac:dyDescent="0.25">
      <c r="A25" s="11" t="s">
        <v>50</v>
      </c>
      <c r="B25" s="11" t="s">
        <v>51</v>
      </c>
      <c r="C25" s="77"/>
      <c r="D25" s="16">
        <v>375000</v>
      </c>
      <c r="E25" s="7">
        <v>0.6</v>
      </c>
      <c r="F25" s="21">
        <v>225000</v>
      </c>
      <c r="G25" s="42">
        <v>0.05</v>
      </c>
      <c r="H25" s="21">
        <f t="shared" si="1"/>
        <v>213750</v>
      </c>
      <c r="I25" s="82"/>
      <c r="J25" s="91"/>
      <c r="K25" s="91"/>
    </row>
    <row r="26" spans="1:11" ht="24" customHeight="1" x14ac:dyDescent="0.25">
      <c r="A26" s="9"/>
      <c r="B26" s="9"/>
      <c r="C26" s="55" t="s">
        <v>135</v>
      </c>
      <c r="D26" s="54">
        <f>SUM(D21:D25)</f>
        <v>19175000</v>
      </c>
      <c r="E26" s="48"/>
      <c r="F26" s="50">
        <f>SUM(F21:F25)</f>
        <v>11505000</v>
      </c>
      <c r="G26" s="50"/>
      <c r="H26" s="50">
        <f>SUM(H21:H25)</f>
        <v>10929750</v>
      </c>
      <c r="I26" s="53"/>
      <c r="J26" s="40"/>
      <c r="K26" s="40"/>
    </row>
    <row r="27" spans="1:11" ht="36.75" x14ac:dyDescent="0.25">
      <c r="A27" s="11" t="s">
        <v>53</v>
      </c>
      <c r="B27" s="11" t="s">
        <v>54</v>
      </c>
      <c r="C27" s="18" t="s">
        <v>52</v>
      </c>
      <c r="D27" s="16">
        <v>5000000</v>
      </c>
      <c r="E27" s="7">
        <v>0.5</v>
      </c>
      <c r="F27" s="21">
        <v>2500000</v>
      </c>
      <c r="G27" s="42">
        <v>0.05</v>
      </c>
      <c r="H27" s="21">
        <f t="shared" si="1"/>
        <v>2375000</v>
      </c>
      <c r="I27" s="21">
        <f>H27</f>
        <v>2375000</v>
      </c>
      <c r="J27" s="21">
        <f>B65*I27</f>
        <v>1057377.4700591611</v>
      </c>
      <c r="K27" s="21">
        <v>2000000</v>
      </c>
    </row>
    <row r="28" spans="1:11" ht="23.25" customHeight="1" x14ac:dyDescent="0.25">
      <c r="A28" s="8"/>
      <c r="B28" s="8"/>
      <c r="C28" s="30" t="s">
        <v>135</v>
      </c>
      <c r="D28" s="31">
        <f>SUM(D27)</f>
        <v>5000000</v>
      </c>
      <c r="E28" s="52"/>
      <c r="F28" s="50">
        <f>F27</f>
        <v>2500000</v>
      </c>
      <c r="G28" s="50"/>
      <c r="H28" s="50">
        <f>H27</f>
        <v>2375000</v>
      </c>
      <c r="I28" s="53"/>
      <c r="J28" s="40"/>
      <c r="K28" s="40"/>
    </row>
    <row r="29" spans="1:11" ht="36" x14ac:dyDescent="0.25">
      <c r="A29" s="2" t="s">
        <v>1</v>
      </c>
      <c r="B29" s="2" t="s">
        <v>2</v>
      </c>
      <c r="C29" s="3" t="s">
        <v>3</v>
      </c>
      <c r="D29" s="1" t="s">
        <v>0</v>
      </c>
      <c r="E29" s="2" t="s">
        <v>16</v>
      </c>
      <c r="F29" s="43" t="s">
        <v>221</v>
      </c>
      <c r="G29" s="43" t="s">
        <v>222</v>
      </c>
      <c r="H29" s="43" t="s">
        <v>223</v>
      </c>
      <c r="I29" s="43" t="s">
        <v>225</v>
      </c>
      <c r="J29" s="43" t="s">
        <v>226</v>
      </c>
      <c r="K29" s="43" t="s">
        <v>230</v>
      </c>
    </row>
    <row r="30" spans="1:11" ht="26.25" x14ac:dyDescent="0.25">
      <c r="A30" s="11" t="s">
        <v>56</v>
      </c>
      <c r="B30" s="11" t="s">
        <v>57</v>
      </c>
      <c r="C30" s="76" t="s">
        <v>55</v>
      </c>
      <c r="D30" s="16">
        <v>5000000</v>
      </c>
      <c r="E30" s="7">
        <v>0.6</v>
      </c>
      <c r="F30" s="21">
        <v>3000000</v>
      </c>
      <c r="G30" s="42">
        <v>0.05</v>
      </c>
      <c r="H30" s="21">
        <f t="shared" si="1"/>
        <v>2850000</v>
      </c>
      <c r="I30" s="87">
        <f>SUM(H30:H49)</f>
        <v>13796042.5</v>
      </c>
      <c r="J30" s="87">
        <f>B65*I30</f>
        <v>6142157.6907278588</v>
      </c>
      <c r="K30" s="87">
        <v>5768000</v>
      </c>
    </row>
    <row r="31" spans="1:11" ht="26.25" x14ac:dyDescent="0.25">
      <c r="A31" s="11" t="s">
        <v>56</v>
      </c>
      <c r="B31" s="11" t="s">
        <v>67</v>
      </c>
      <c r="C31" s="77"/>
      <c r="D31" s="16">
        <v>200000</v>
      </c>
      <c r="E31" s="7">
        <v>0.3</v>
      </c>
      <c r="F31" s="21">
        <v>60000</v>
      </c>
      <c r="G31" s="42">
        <v>0.05</v>
      </c>
      <c r="H31" s="21">
        <f t="shared" si="1"/>
        <v>57000</v>
      </c>
      <c r="I31" s="88"/>
      <c r="J31" s="88"/>
      <c r="K31" s="88"/>
    </row>
    <row r="32" spans="1:11" ht="26.25" x14ac:dyDescent="0.25">
      <c r="A32" s="11" t="s">
        <v>56</v>
      </c>
      <c r="B32" s="11" t="s">
        <v>68</v>
      </c>
      <c r="C32" s="77"/>
      <c r="D32" s="16">
        <v>300000</v>
      </c>
      <c r="E32" s="7">
        <v>0.3</v>
      </c>
      <c r="F32" s="21">
        <v>90000</v>
      </c>
      <c r="G32" s="42">
        <v>0.05</v>
      </c>
      <c r="H32" s="21">
        <f t="shared" si="1"/>
        <v>85500</v>
      </c>
      <c r="I32" s="88"/>
      <c r="J32" s="88"/>
      <c r="K32" s="88"/>
    </row>
    <row r="33" spans="1:11" x14ac:dyDescent="0.25">
      <c r="A33" s="33" t="s">
        <v>69</v>
      </c>
      <c r="B33" s="33" t="s">
        <v>70</v>
      </c>
      <c r="C33" s="77"/>
      <c r="D33" s="24">
        <v>500000</v>
      </c>
      <c r="E33" s="7">
        <v>0.3</v>
      </c>
      <c r="F33" s="21">
        <v>150000</v>
      </c>
      <c r="G33" s="42">
        <v>0.05</v>
      </c>
      <c r="H33" s="21">
        <f t="shared" si="1"/>
        <v>142500</v>
      </c>
      <c r="I33" s="88"/>
      <c r="J33" s="88"/>
      <c r="K33" s="88"/>
    </row>
    <row r="34" spans="1:11" ht="19.5" customHeight="1" x14ac:dyDescent="0.25">
      <c r="A34" s="11" t="s">
        <v>73</v>
      </c>
      <c r="B34" s="11" t="s">
        <v>74</v>
      </c>
      <c r="C34" s="77"/>
      <c r="D34" s="16">
        <v>5000000</v>
      </c>
      <c r="E34" s="7">
        <v>0.8</v>
      </c>
      <c r="F34" s="21">
        <v>4000000</v>
      </c>
      <c r="G34" s="42">
        <v>0.05</v>
      </c>
      <c r="H34" s="21">
        <v>3800000</v>
      </c>
      <c r="I34" s="88"/>
      <c r="J34" s="88"/>
      <c r="K34" s="88"/>
    </row>
    <row r="35" spans="1:11" ht="19.5" customHeight="1" x14ac:dyDescent="0.25">
      <c r="A35" s="11" t="s">
        <v>60</v>
      </c>
      <c r="B35" s="11" t="s">
        <v>76</v>
      </c>
      <c r="C35" s="77"/>
      <c r="D35" s="16">
        <v>2000000</v>
      </c>
      <c r="E35" s="29">
        <v>0.3</v>
      </c>
      <c r="F35" s="21">
        <v>600000</v>
      </c>
      <c r="G35" s="42">
        <v>0.05</v>
      </c>
      <c r="H35" s="21">
        <f t="shared" si="1"/>
        <v>570000</v>
      </c>
      <c r="I35" s="88"/>
      <c r="J35" s="88"/>
      <c r="K35" s="88"/>
    </row>
    <row r="36" spans="1:11" ht="19.5" customHeight="1" x14ac:dyDescent="0.25">
      <c r="A36" s="11" t="s">
        <v>60</v>
      </c>
      <c r="B36" s="11" t="s">
        <v>78</v>
      </c>
      <c r="C36" s="77"/>
      <c r="D36" s="16">
        <v>100000</v>
      </c>
      <c r="E36" s="7">
        <v>0.3</v>
      </c>
      <c r="F36" s="21">
        <v>30000</v>
      </c>
      <c r="G36" s="42">
        <v>0.05</v>
      </c>
      <c r="H36" s="21">
        <f t="shared" si="1"/>
        <v>28500</v>
      </c>
      <c r="I36" s="88"/>
      <c r="J36" s="88"/>
      <c r="K36" s="88"/>
    </row>
    <row r="37" spans="1:11" ht="26.25" x14ac:dyDescent="0.25">
      <c r="A37" s="11" t="s">
        <v>73</v>
      </c>
      <c r="B37" s="11" t="s">
        <v>79</v>
      </c>
      <c r="C37" s="77"/>
      <c r="D37" s="16">
        <v>200000</v>
      </c>
      <c r="E37" s="7">
        <v>0.3</v>
      </c>
      <c r="F37" s="21">
        <v>60000</v>
      </c>
      <c r="G37" s="42">
        <v>0.05</v>
      </c>
      <c r="H37" s="21">
        <f t="shared" si="1"/>
        <v>57000</v>
      </c>
      <c r="I37" s="88"/>
      <c r="J37" s="88"/>
      <c r="K37" s="88"/>
    </row>
    <row r="38" spans="1:11" ht="19.5" customHeight="1" x14ac:dyDescent="0.25">
      <c r="A38" s="11" t="s">
        <v>84</v>
      </c>
      <c r="B38" s="11" t="s">
        <v>85</v>
      </c>
      <c r="C38" s="77"/>
      <c r="D38" s="16">
        <v>540000</v>
      </c>
      <c r="E38" s="7">
        <v>0.8</v>
      </c>
      <c r="F38" s="21">
        <v>432000</v>
      </c>
      <c r="G38" s="42">
        <v>0.05</v>
      </c>
      <c r="H38" s="21">
        <f t="shared" si="1"/>
        <v>410400</v>
      </c>
      <c r="I38" s="88"/>
      <c r="J38" s="88"/>
      <c r="K38" s="88"/>
    </row>
    <row r="39" spans="1:11" ht="19.5" customHeight="1" x14ac:dyDescent="0.25">
      <c r="A39" s="10" t="s">
        <v>86</v>
      </c>
      <c r="B39" s="10" t="s">
        <v>88</v>
      </c>
      <c r="C39" s="77"/>
      <c r="D39" s="16">
        <v>2000000</v>
      </c>
      <c r="E39" s="7">
        <v>0.8</v>
      </c>
      <c r="F39" s="21">
        <v>1600000</v>
      </c>
      <c r="G39" s="42">
        <v>0.05</v>
      </c>
      <c r="H39" s="21">
        <f t="shared" si="1"/>
        <v>1520000</v>
      </c>
      <c r="I39" s="88"/>
      <c r="J39" s="88"/>
      <c r="K39" s="88"/>
    </row>
    <row r="40" spans="1:11" ht="19.5" customHeight="1" x14ac:dyDescent="0.25">
      <c r="A40" s="11" t="s">
        <v>89</v>
      </c>
      <c r="B40" s="11" t="s">
        <v>88</v>
      </c>
      <c r="C40" s="77"/>
      <c r="D40" s="16">
        <v>3000000</v>
      </c>
      <c r="E40" s="7">
        <v>0.8</v>
      </c>
      <c r="F40" s="21">
        <v>2400000</v>
      </c>
      <c r="G40" s="42">
        <v>0.05</v>
      </c>
      <c r="H40" s="21">
        <f t="shared" si="1"/>
        <v>2280000</v>
      </c>
      <c r="I40" s="88"/>
      <c r="J40" s="88"/>
      <c r="K40" s="88"/>
    </row>
    <row r="41" spans="1:11" ht="51.75" x14ac:dyDescent="0.25">
      <c r="A41" s="11" t="s">
        <v>17</v>
      </c>
      <c r="B41" s="11" t="s">
        <v>92</v>
      </c>
      <c r="C41" s="77"/>
      <c r="D41" s="16">
        <v>400000</v>
      </c>
      <c r="E41" s="7">
        <v>0.9</v>
      </c>
      <c r="F41" s="21">
        <v>360000</v>
      </c>
      <c r="G41" s="42">
        <v>0.05</v>
      </c>
      <c r="H41" s="21">
        <f t="shared" si="1"/>
        <v>342000</v>
      </c>
      <c r="I41" s="88"/>
      <c r="J41" s="88"/>
      <c r="K41" s="88"/>
    </row>
    <row r="42" spans="1:11" ht="64.5" x14ac:dyDescent="0.25">
      <c r="A42" s="11" t="s">
        <v>17</v>
      </c>
      <c r="B42" s="11" t="s">
        <v>97</v>
      </c>
      <c r="C42" s="77"/>
      <c r="D42" s="16">
        <v>750000</v>
      </c>
      <c r="E42" s="7">
        <v>0.8</v>
      </c>
      <c r="F42" s="21">
        <v>600000</v>
      </c>
      <c r="G42" s="42">
        <v>0.05</v>
      </c>
      <c r="H42" s="21">
        <f t="shared" si="1"/>
        <v>570000</v>
      </c>
      <c r="I42" s="88"/>
      <c r="J42" s="88"/>
      <c r="K42" s="88"/>
    </row>
    <row r="43" spans="1:11" ht="39" x14ac:dyDescent="0.25">
      <c r="A43" s="11" t="s">
        <v>17</v>
      </c>
      <c r="B43" s="11" t="s">
        <v>100</v>
      </c>
      <c r="C43" s="77"/>
      <c r="D43" s="16">
        <v>700000</v>
      </c>
      <c r="E43" s="7">
        <v>0.4</v>
      </c>
      <c r="F43" s="21">
        <v>280000</v>
      </c>
      <c r="G43" s="42">
        <v>0.05</v>
      </c>
      <c r="H43" s="21">
        <f t="shared" si="1"/>
        <v>266000</v>
      </c>
      <c r="I43" s="88"/>
      <c r="J43" s="88"/>
      <c r="K43" s="88"/>
    </row>
    <row r="44" spans="1:11" ht="26.25" x14ac:dyDescent="0.25">
      <c r="A44" s="11" t="s">
        <v>17</v>
      </c>
      <c r="B44" s="11" t="s">
        <v>107</v>
      </c>
      <c r="C44" s="77"/>
      <c r="D44" s="24">
        <v>1100000</v>
      </c>
      <c r="E44" s="7">
        <v>0.2</v>
      </c>
      <c r="F44" s="21">
        <v>220000</v>
      </c>
      <c r="G44" s="42">
        <v>0.05</v>
      </c>
      <c r="H44" s="21">
        <f t="shared" si="1"/>
        <v>209000</v>
      </c>
      <c r="I44" s="88"/>
      <c r="J44" s="88"/>
      <c r="K44" s="88"/>
    </row>
    <row r="45" spans="1:11" ht="19.5" customHeight="1" x14ac:dyDescent="0.25">
      <c r="A45" s="11" t="s">
        <v>110</v>
      </c>
      <c r="B45" s="11" t="s">
        <v>111</v>
      </c>
      <c r="C45" s="77"/>
      <c r="D45" s="16">
        <v>500000</v>
      </c>
      <c r="E45" s="7">
        <v>0.7</v>
      </c>
      <c r="F45" s="21">
        <v>350000</v>
      </c>
      <c r="G45" s="42">
        <v>0.05</v>
      </c>
      <c r="H45" s="21">
        <f t="shared" si="1"/>
        <v>332500</v>
      </c>
      <c r="I45" s="88"/>
      <c r="J45" s="88"/>
      <c r="K45" s="88"/>
    </row>
    <row r="46" spans="1:11" ht="19.5" customHeight="1" x14ac:dyDescent="0.25">
      <c r="A46" s="11" t="s">
        <v>110</v>
      </c>
      <c r="B46" s="11" t="s">
        <v>113</v>
      </c>
      <c r="C46" s="77"/>
      <c r="D46" s="16">
        <v>200000</v>
      </c>
      <c r="E46" s="7">
        <v>0.7</v>
      </c>
      <c r="F46" s="21">
        <v>140000</v>
      </c>
      <c r="G46" s="42">
        <v>0.05</v>
      </c>
      <c r="H46" s="21">
        <f t="shared" si="1"/>
        <v>133000</v>
      </c>
      <c r="I46" s="88"/>
      <c r="J46" s="88"/>
      <c r="K46" s="88"/>
    </row>
    <row r="47" spans="1:11" ht="26.25" x14ac:dyDescent="0.25">
      <c r="A47" s="11" t="s">
        <v>117</v>
      </c>
      <c r="B47" s="11" t="s">
        <v>118</v>
      </c>
      <c r="C47" s="77"/>
      <c r="D47" s="16">
        <v>1000000</v>
      </c>
      <c r="E47" s="7">
        <v>0.1</v>
      </c>
      <c r="F47" s="21">
        <v>100000</v>
      </c>
      <c r="G47" s="42">
        <v>0.05</v>
      </c>
      <c r="H47" s="21">
        <f t="shared" si="1"/>
        <v>95000</v>
      </c>
      <c r="I47" s="88"/>
      <c r="J47" s="88"/>
      <c r="K47" s="88"/>
    </row>
    <row r="48" spans="1:11" ht="26.25" x14ac:dyDescent="0.25">
      <c r="A48" s="11" t="s">
        <v>119</v>
      </c>
      <c r="B48" s="11" t="s">
        <v>120</v>
      </c>
      <c r="C48" s="77"/>
      <c r="D48" s="16">
        <v>50000</v>
      </c>
      <c r="E48" s="29">
        <v>0.6</v>
      </c>
      <c r="F48" s="21">
        <v>30000</v>
      </c>
      <c r="G48" s="42">
        <v>0.05</v>
      </c>
      <c r="H48" s="21">
        <f t="shared" si="1"/>
        <v>28500</v>
      </c>
      <c r="I48" s="88"/>
      <c r="J48" s="88"/>
      <c r="K48" s="88"/>
    </row>
    <row r="49" spans="1:11" ht="39" x14ac:dyDescent="0.25">
      <c r="A49" s="11" t="s">
        <v>119</v>
      </c>
      <c r="B49" s="11" t="s">
        <v>121</v>
      </c>
      <c r="C49" s="77"/>
      <c r="D49" s="16">
        <v>33600</v>
      </c>
      <c r="E49" s="7">
        <v>0.6</v>
      </c>
      <c r="F49" s="21">
        <v>20150</v>
      </c>
      <c r="G49" s="42">
        <v>0.05</v>
      </c>
      <c r="H49" s="21">
        <f t="shared" si="1"/>
        <v>19142.5</v>
      </c>
      <c r="I49" s="88"/>
      <c r="J49" s="88"/>
      <c r="K49" s="88"/>
    </row>
    <row r="50" spans="1:11" ht="21.75" customHeight="1" x14ac:dyDescent="0.25">
      <c r="C50" s="26" t="s">
        <v>135</v>
      </c>
      <c r="D50" s="27">
        <f>SUM(D30:D49)</f>
        <v>23573600</v>
      </c>
      <c r="E50" s="57"/>
      <c r="F50" s="50">
        <f>SUM(F30:F49)</f>
        <v>14522150</v>
      </c>
      <c r="G50" s="50"/>
      <c r="H50" s="50">
        <f>SUM(H30:H49)</f>
        <v>13796042.5</v>
      </c>
      <c r="I50" s="61"/>
      <c r="J50" s="64"/>
      <c r="K50" s="40"/>
    </row>
    <row r="51" spans="1:11" ht="36" x14ac:dyDescent="0.25">
      <c r="A51" s="2" t="s">
        <v>1</v>
      </c>
      <c r="B51" s="2" t="s">
        <v>2</v>
      </c>
      <c r="C51" s="3" t="s">
        <v>3</v>
      </c>
      <c r="D51" s="1" t="s">
        <v>0</v>
      </c>
      <c r="E51" s="2" t="s">
        <v>16</v>
      </c>
      <c r="F51" s="43" t="s">
        <v>221</v>
      </c>
      <c r="G51" s="43" t="s">
        <v>222</v>
      </c>
      <c r="H51" s="43" t="s">
        <v>223</v>
      </c>
      <c r="I51" s="62" t="s">
        <v>225</v>
      </c>
      <c r="J51" s="43" t="s">
        <v>226</v>
      </c>
      <c r="K51" s="43" t="s">
        <v>230</v>
      </c>
    </row>
    <row r="52" spans="1:11" ht="18" customHeight="1" x14ac:dyDescent="0.25">
      <c r="A52" s="34" t="s">
        <v>122</v>
      </c>
      <c r="B52" s="19" t="s">
        <v>123</v>
      </c>
      <c r="C52" s="78" t="s">
        <v>126</v>
      </c>
      <c r="D52" s="20">
        <v>900000</v>
      </c>
      <c r="E52" s="7">
        <v>0.9</v>
      </c>
      <c r="F52" s="21">
        <v>810000</v>
      </c>
      <c r="G52" s="42">
        <v>0.05</v>
      </c>
      <c r="H52" s="21">
        <f t="shared" si="1"/>
        <v>769500</v>
      </c>
      <c r="I52" s="92">
        <f>H53+H52</f>
        <v>2289500</v>
      </c>
      <c r="J52" s="81">
        <f>B65*I52</f>
        <v>1019311.8811370314</v>
      </c>
      <c r="K52" s="81">
        <v>2000000</v>
      </c>
    </row>
    <row r="53" spans="1:11" ht="18" customHeight="1" x14ac:dyDescent="0.25">
      <c r="A53" s="10" t="s">
        <v>124</v>
      </c>
      <c r="B53" s="10" t="s">
        <v>125</v>
      </c>
      <c r="C53" s="79"/>
      <c r="D53" s="58">
        <v>2000000</v>
      </c>
      <c r="E53" s="7">
        <v>0.8</v>
      </c>
      <c r="F53" s="21">
        <v>1600000</v>
      </c>
      <c r="G53" s="42">
        <v>0.05</v>
      </c>
      <c r="H53" s="21">
        <f t="shared" si="1"/>
        <v>1520000</v>
      </c>
      <c r="I53" s="93"/>
      <c r="J53" s="82"/>
      <c r="K53" s="82"/>
    </row>
    <row r="54" spans="1:11" ht="22.5" customHeight="1" x14ac:dyDescent="0.25">
      <c r="C54" s="26" t="s">
        <v>135</v>
      </c>
      <c r="D54" s="27">
        <f>SUM(D52:D53)</f>
        <v>2900000</v>
      </c>
      <c r="E54" s="56"/>
      <c r="F54" s="50">
        <f>SUM(F52:F53)</f>
        <v>2410000</v>
      </c>
      <c r="G54" s="50"/>
      <c r="H54" s="50">
        <f>SUM(H52:H53)</f>
        <v>2289500</v>
      </c>
      <c r="I54" s="63"/>
      <c r="J54" s="64"/>
      <c r="K54" s="40"/>
    </row>
    <row r="55" spans="1:11" ht="36" x14ac:dyDescent="0.25">
      <c r="A55" s="2" t="s">
        <v>1</v>
      </c>
      <c r="B55" s="2" t="s">
        <v>2</v>
      </c>
      <c r="C55" s="3" t="s">
        <v>3</v>
      </c>
      <c r="D55" s="1" t="s">
        <v>0</v>
      </c>
      <c r="E55" s="2" t="s">
        <v>16</v>
      </c>
      <c r="F55" s="43" t="s">
        <v>221</v>
      </c>
      <c r="G55" s="43" t="s">
        <v>222</v>
      </c>
      <c r="H55" s="43" t="s">
        <v>223</v>
      </c>
      <c r="I55" s="62" t="s">
        <v>225</v>
      </c>
      <c r="J55" s="43" t="s">
        <v>226</v>
      </c>
      <c r="K55" s="43" t="s">
        <v>230</v>
      </c>
    </row>
    <row r="56" spans="1:11" x14ac:dyDescent="0.25">
      <c r="A56" s="19" t="s">
        <v>43</v>
      </c>
      <c r="B56" s="19" t="s">
        <v>127</v>
      </c>
      <c r="C56" s="80" t="s">
        <v>129</v>
      </c>
      <c r="D56" s="17">
        <v>750000</v>
      </c>
      <c r="E56" s="7">
        <v>0.7</v>
      </c>
      <c r="F56" s="21">
        <v>525000</v>
      </c>
      <c r="G56" s="42">
        <v>0.05</v>
      </c>
      <c r="H56" s="21">
        <f t="shared" si="1"/>
        <v>498750</v>
      </c>
      <c r="I56" s="92">
        <f>H56+H57</f>
        <v>878750</v>
      </c>
      <c r="J56" s="81">
        <f>B65*I56</f>
        <v>391229.66392188962</v>
      </c>
      <c r="K56" s="81">
        <v>500000</v>
      </c>
    </row>
    <row r="57" spans="1:11" ht="18" customHeight="1" x14ac:dyDescent="0.25">
      <c r="A57" s="11" t="s">
        <v>38</v>
      </c>
      <c r="B57" s="11" t="s">
        <v>128</v>
      </c>
      <c r="C57" s="80"/>
      <c r="D57" s="16">
        <v>500000</v>
      </c>
      <c r="E57" s="7">
        <v>0.8</v>
      </c>
      <c r="F57" s="21">
        <v>400000</v>
      </c>
      <c r="G57" s="42">
        <v>0.05</v>
      </c>
      <c r="H57" s="21">
        <f t="shared" si="1"/>
        <v>380000</v>
      </c>
      <c r="I57" s="93"/>
      <c r="J57" s="82"/>
      <c r="K57" s="82"/>
    </row>
    <row r="58" spans="1:11" ht="22.5" customHeight="1" x14ac:dyDescent="0.25">
      <c r="C58" s="26" t="s">
        <v>135</v>
      </c>
      <c r="D58" s="27">
        <f>SUM(D56:D57)</f>
        <v>1250000</v>
      </c>
      <c r="E58" s="46"/>
      <c r="F58" s="47">
        <f>SUM(F56:F57)</f>
        <v>925000</v>
      </c>
      <c r="G58" s="46"/>
      <c r="H58" s="47">
        <f>SUM(H56:H57)</f>
        <v>878750</v>
      </c>
      <c r="I58" s="47"/>
      <c r="J58" s="64"/>
      <c r="K58" s="65">
        <f>SUM(K3:K56)</f>
        <v>21268000</v>
      </c>
    </row>
    <row r="62" spans="1:11" ht="51" x14ac:dyDescent="0.25">
      <c r="C62" s="44" t="s">
        <v>132</v>
      </c>
      <c r="D62" s="45" t="s">
        <v>133</v>
      </c>
      <c r="E62" s="45" t="s">
        <v>221</v>
      </c>
      <c r="F62" s="45" t="s">
        <v>227</v>
      </c>
      <c r="G62" s="45" t="s">
        <v>226</v>
      </c>
      <c r="H62" s="45" t="s">
        <v>230</v>
      </c>
    </row>
    <row r="63" spans="1:11" ht="24.75" x14ac:dyDescent="0.25">
      <c r="A63" s="40" t="s">
        <v>228</v>
      </c>
      <c r="B63" s="60">
        <v>21269000</v>
      </c>
      <c r="C63" s="4" t="s">
        <v>131</v>
      </c>
      <c r="D63" s="16">
        <f>D19</f>
        <v>29650000</v>
      </c>
      <c r="E63" s="16">
        <v>18425000</v>
      </c>
      <c r="F63" s="16">
        <v>17503750</v>
      </c>
      <c r="G63" s="16">
        <v>7792872</v>
      </c>
      <c r="H63" s="16">
        <v>7000000</v>
      </c>
    </row>
    <row r="64" spans="1:11" ht="24.75" x14ac:dyDescent="0.25">
      <c r="A64" s="40" t="s">
        <v>227</v>
      </c>
      <c r="B64" s="60">
        <v>47772793</v>
      </c>
      <c r="C64" s="28" t="s">
        <v>134</v>
      </c>
      <c r="D64" s="16">
        <f>D26</f>
        <v>19175000</v>
      </c>
      <c r="E64" s="16">
        <v>11505000</v>
      </c>
      <c r="F64" s="16">
        <v>10929750</v>
      </c>
      <c r="G64" s="16">
        <v>4866051</v>
      </c>
      <c r="H64" s="16">
        <v>4000000</v>
      </c>
    </row>
    <row r="65" spans="2:8" ht="36.75" x14ac:dyDescent="0.25">
      <c r="B65">
        <f>B63/B64</f>
        <v>0.44521156634069942</v>
      </c>
      <c r="C65" s="28" t="s">
        <v>136</v>
      </c>
      <c r="D65" s="16">
        <f>D28</f>
        <v>5000000</v>
      </c>
      <c r="E65" s="16">
        <v>2500000</v>
      </c>
      <c r="F65" s="16">
        <v>2375000</v>
      </c>
      <c r="G65" s="16">
        <v>1057377</v>
      </c>
      <c r="H65" s="16">
        <v>2000000</v>
      </c>
    </row>
    <row r="66" spans="2:8" ht="36.75" x14ac:dyDescent="0.25">
      <c r="C66" s="4" t="s">
        <v>137</v>
      </c>
      <c r="D66" s="16">
        <f>D50</f>
        <v>23573600</v>
      </c>
      <c r="E66" s="16">
        <v>14522150</v>
      </c>
      <c r="F66" s="16">
        <v>13796043</v>
      </c>
      <c r="G66" s="16">
        <v>6142158</v>
      </c>
      <c r="H66" s="16">
        <v>5768000</v>
      </c>
    </row>
    <row r="67" spans="2:8" ht="36.75" x14ac:dyDescent="0.25">
      <c r="C67" s="4" t="s">
        <v>138</v>
      </c>
      <c r="D67" s="16">
        <f>D54</f>
        <v>2900000</v>
      </c>
      <c r="E67" s="16">
        <v>2410000</v>
      </c>
      <c r="F67" s="16">
        <v>2289500</v>
      </c>
      <c r="G67" s="16">
        <v>1019312</v>
      </c>
      <c r="H67" s="16">
        <v>2000000</v>
      </c>
    </row>
    <row r="68" spans="2:8" ht="24.75" x14ac:dyDescent="0.25">
      <c r="C68" s="4" t="s">
        <v>139</v>
      </c>
      <c r="D68" s="16">
        <f>D58</f>
        <v>1250000</v>
      </c>
      <c r="E68" s="16">
        <v>925000</v>
      </c>
      <c r="F68" s="16">
        <v>878750</v>
      </c>
      <c r="G68" s="16">
        <v>391230</v>
      </c>
      <c r="H68" s="16">
        <v>500000</v>
      </c>
    </row>
    <row r="69" spans="2:8" x14ac:dyDescent="0.25">
      <c r="D69" s="59">
        <f>SUM(D63:D68)</f>
        <v>81548600</v>
      </c>
      <c r="E69" s="59">
        <f>SUM(E63:E68)</f>
        <v>50287150</v>
      </c>
      <c r="F69" s="59">
        <f>SUM(F63:F68)</f>
        <v>47772793</v>
      </c>
      <c r="G69" s="59">
        <f>SUM(G63:G68)</f>
        <v>21269000</v>
      </c>
      <c r="H69" s="59">
        <f>SUM(H63:H68)</f>
        <v>21268000</v>
      </c>
    </row>
  </sheetData>
  <mergeCells count="21">
    <mergeCell ref="J56:J57"/>
    <mergeCell ref="A1:K1"/>
    <mergeCell ref="K3:K18"/>
    <mergeCell ref="K56:K57"/>
    <mergeCell ref="K52:K53"/>
    <mergeCell ref="K30:K49"/>
    <mergeCell ref="K21:K25"/>
    <mergeCell ref="J3:J18"/>
    <mergeCell ref="J21:J25"/>
    <mergeCell ref="J30:J49"/>
    <mergeCell ref="J52:J53"/>
    <mergeCell ref="I3:I18"/>
    <mergeCell ref="I30:I49"/>
    <mergeCell ref="I21:I25"/>
    <mergeCell ref="I52:I53"/>
    <mergeCell ref="I56:I57"/>
    <mergeCell ref="C30:C49"/>
    <mergeCell ref="C52:C53"/>
    <mergeCell ref="C56:C57"/>
    <mergeCell ref="C3:C18"/>
    <mergeCell ref="C21:C25"/>
  </mergeCells>
  <pageMargins left="0.7" right="0.7" top="0.78740157499999996" bottom="0.78740157499999996" header="0.3" footer="0.3"/>
  <pageSetup paperSize="8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41" zoomScaleNormal="100" workbookViewId="0">
      <selection activeCell="E42" sqref="E42"/>
    </sheetView>
  </sheetViews>
  <sheetFormatPr defaultRowHeight="15" x14ac:dyDescent="0.25"/>
  <cols>
    <col min="1" max="2" width="31.28515625" customWidth="1"/>
    <col min="3" max="3" width="28.85546875" customWidth="1"/>
    <col min="4" max="4" width="14" customWidth="1"/>
    <col min="5" max="5" width="20.42578125" customWidth="1"/>
  </cols>
  <sheetData>
    <row r="1" spans="1:5" ht="19.5" customHeight="1" x14ac:dyDescent="0.25">
      <c r="A1" s="94" t="s">
        <v>130</v>
      </c>
      <c r="B1" s="95"/>
      <c r="C1" s="95"/>
      <c r="D1" s="95"/>
      <c r="E1" s="95"/>
    </row>
    <row r="2" spans="1:5" ht="36" x14ac:dyDescent="0.25">
      <c r="A2" s="2" t="s">
        <v>1</v>
      </c>
      <c r="B2" s="2" t="s">
        <v>2</v>
      </c>
      <c r="C2" s="3" t="s">
        <v>3</v>
      </c>
      <c r="D2" s="1" t="s">
        <v>0</v>
      </c>
      <c r="E2" s="2" t="s">
        <v>16</v>
      </c>
    </row>
    <row r="3" spans="1:5" ht="15" customHeight="1" x14ac:dyDescent="0.25">
      <c r="A3" s="6" t="s">
        <v>5</v>
      </c>
      <c r="B3" s="6" t="s">
        <v>9</v>
      </c>
      <c r="C3" s="76" t="s">
        <v>4</v>
      </c>
      <c r="D3" s="17">
        <v>4000000</v>
      </c>
      <c r="E3" s="7">
        <v>0</v>
      </c>
    </row>
    <row r="4" spans="1:5" x14ac:dyDescent="0.25">
      <c r="A4" s="5" t="s">
        <v>5</v>
      </c>
      <c r="B4" s="5" t="s">
        <v>6</v>
      </c>
      <c r="C4" s="77"/>
      <c r="D4" s="21">
        <v>150000</v>
      </c>
      <c r="E4" s="7">
        <f ca="1">E4:E262008 - 2015</f>
        <v>0</v>
      </c>
    </row>
    <row r="5" spans="1:5" ht="36.75" x14ac:dyDescent="0.25">
      <c r="A5" s="14" t="s">
        <v>36</v>
      </c>
      <c r="B5" s="15" t="s">
        <v>37</v>
      </c>
      <c r="C5" s="77"/>
      <c r="D5" s="21">
        <v>1000000</v>
      </c>
      <c r="E5" s="7">
        <v>0</v>
      </c>
    </row>
    <row r="6" spans="1:5" ht="24.75" x14ac:dyDescent="0.25">
      <c r="A6" s="4" t="s">
        <v>38</v>
      </c>
      <c r="B6" s="4" t="s">
        <v>41</v>
      </c>
      <c r="C6" s="77"/>
      <c r="D6" s="21">
        <v>20000000</v>
      </c>
      <c r="E6" s="7">
        <v>0</v>
      </c>
    </row>
    <row r="7" spans="1:5" ht="36.75" x14ac:dyDescent="0.25">
      <c r="A7" s="5" t="s">
        <v>32</v>
      </c>
      <c r="B7" s="5" t="s">
        <v>33</v>
      </c>
      <c r="C7" s="77"/>
      <c r="D7" s="21">
        <v>200000</v>
      </c>
      <c r="E7" s="7">
        <v>0</v>
      </c>
    </row>
    <row r="8" spans="1:5" x14ac:dyDescent="0.25">
      <c r="D8" s="25">
        <f>SUM(D3:D7)</f>
        <v>25350000</v>
      </c>
    </row>
    <row r="9" spans="1:5" ht="36" x14ac:dyDescent="0.25">
      <c r="A9" s="2" t="s">
        <v>1</v>
      </c>
      <c r="B9" s="2" t="s">
        <v>2</v>
      </c>
      <c r="C9" s="3" t="s">
        <v>3</v>
      </c>
      <c r="D9" s="1" t="s">
        <v>0</v>
      </c>
      <c r="E9" s="2" t="s">
        <v>16</v>
      </c>
    </row>
    <row r="10" spans="1:5" ht="36.75" customHeight="1" x14ac:dyDescent="0.25">
      <c r="A10" s="4" t="s">
        <v>58</v>
      </c>
      <c r="B10" s="4" t="s">
        <v>59</v>
      </c>
      <c r="C10" s="76" t="s">
        <v>55</v>
      </c>
      <c r="D10" s="16">
        <v>200000</v>
      </c>
      <c r="E10" s="7">
        <v>0</v>
      </c>
    </row>
    <row r="11" spans="1:5" x14ac:dyDescent="0.25">
      <c r="A11" s="4" t="s">
        <v>60</v>
      </c>
      <c r="B11" s="4" t="s">
        <v>61</v>
      </c>
      <c r="C11" s="77"/>
      <c r="D11" s="16">
        <v>100000</v>
      </c>
      <c r="E11" s="7">
        <v>0</v>
      </c>
    </row>
    <row r="12" spans="1:5" x14ac:dyDescent="0.25">
      <c r="A12" s="4" t="s">
        <v>60</v>
      </c>
      <c r="B12" s="4" t="s">
        <v>62</v>
      </c>
      <c r="C12" s="77"/>
      <c r="D12" s="16">
        <v>20000</v>
      </c>
      <c r="E12" s="7">
        <v>0</v>
      </c>
    </row>
    <row r="13" spans="1:5" x14ac:dyDescent="0.25">
      <c r="A13" s="4" t="s">
        <v>58</v>
      </c>
      <c r="B13" s="4" t="s">
        <v>63</v>
      </c>
      <c r="C13" s="77"/>
      <c r="D13" s="16">
        <v>80000</v>
      </c>
      <c r="E13" s="7">
        <v>0</v>
      </c>
    </row>
    <row r="14" spans="1:5" x14ac:dyDescent="0.25">
      <c r="A14" s="4" t="s">
        <v>60</v>
      </c>
      <c r="B14" s="4" t="s">
        <v>64</v>
      </c>
      <c r="C14" s="77"/>
      <c r="D14" s="16">
        <v>100000</v>
      </c>
      <c r="E14" s="7">
        <v>0</v>
      </c>
    </row>
    <row r="15" spans="1:5" x14ac:dyDescent="0.25">
      <c r="A15" s="4" t="s">
        <v>56</v>
      </c>
      <c r="B15" s="4" t="s">
        <v>65</v>
      </c>
      <c r="C15" s="77"/>
      <c r="D15" s="16">
        <v>200000</v>
      </c>
      <c r="E15" s="7">
        <v>0</v>
      </c>
    </row>
    <row r="16" spans="1:5" ht="24.75" x14ac:dyDescent="0.25">
      <c r="A16" s="4" t="s">
        <v>58</v>
      </c>
      <c r="B16" s="4" t="s">
        <v>66</v>
      </c>
      <c r="C16" s="77"/>
      <c r="D16" s="16">
        <v>350000</v>
      </c>
      <c r="E16" s="7">
        <v>0</v>
      </c>
    </row>
    <row r="17" spans="1:5" x14ac:dyDescent="0.25">
      <c r="A17" s="4" t="s">
        <v>56</v>
      </c>
      <c r="B17" s="4" t="s">
        <v>71</v>
      </c>
      <c r="C17" s="77"/>
      <c r="D17" s="16">
        <v>30000</v>
      </c>
      <c r="E17" s="7">
        <v>0</v>
      </c>
    </row>
    <row r="18" spans="1:5" x14ac:dyDescent="0.25">
      <c r="A18" s="4" t="s">
        <v>60</v>
      </c>
      <c r="B18" s="4" t="s">
        <v>72</v>
      </c>
      <c r="C18" s="77"/>
      <c r="D18" s="16">
        <v>90000</v>
      </c>
      <c r="E18" s="7">
        <v>0</v>
      </c>
    </row>
    <row r="19" spans="1:5" x14ac:dyDescent="0.25">
      <c r="A19" s="4" t="s">
        <v>58</v>
      </c>
      <c r="B19" s="4" t="s">
        <v>75</v>
      </c>
      <c r="C19" s="77"/>
      <c r="D19" s="16">
        <v>400000</v>
      </c>
      <c r="E19" s="7">
        <v>0</v>
      </c>
    </row>
    <row r="20" spans="1:5" ht="24.75" x14ac:dyDescent="0.25">
      <c r="A20" s="4" t="s">
        <v>58</v>
      </c>
      <c r="B20" s="4" t="s">
        <v>77</v>
      </c>
      <c r="C20" s="77"/>
      <c r="D20" s="16">
        <v>450000</v>
      </c>
      <c r="E20" s="7">
        <v>0</v>
      </c>
    </row>
    <row r="21" spans="1:5" x14ac:dyDescent="0.25">
      <c r="A21" s="4" t="s">
        <v>58</v>
      </c>
      <c r="B21" s="4" t="s">
        <v>80</v>
      </c>
      <c r="C21" s="77"/>
      <c r="D21" s="16">
        <v>100000</v>
      </c>
      <c r="E21" s="7">
        <v>0</v>
      </c>
    </row>
    <row r="22" spans="1:5" x14ac:dyDescent="0.25">
      <c r="A22" s="4" t="s">
        <v>58</v>
      </c>
      <c r="B22" s="4" t="s">
        <v>81</v>
      </c>
      <c r="C22" s="77"/>
      <c r="D22" s="16">
        <v>1600000</v>
      </c>
      <c r="E22" s="7">
        <v>0</v>
      </c>
    </row>
    <row r="23" spans="1:5" x14ac:dyDescent="0.25">
      <c r="A23" s="4" t="s">
        <v>56</v>
      </c>
      <c r="B23" s="4" t="s">
        <v>82</v>
      </c>
      <c r="C23" s="77"/>
      <c r="D23" s="16">
        <v>300000</v>
      </c>
      <c r="E23" s="7">
        <v>0</v>
      </c>
    </row>
    <row r="24" spans="1:5" ht="24.75" x14ac:dyDescent="0.25">
      <c r="A24" s="4" t="s">
        <v>56</v>
      </c>
      <c r="B24" s="4" t="s">
        <v>83</v>
      </c>
      <c r="C24" s="77"/>
      <c r="D24" s="16">
        <v>200000</v>
      </c>
      <c r="E24" s="7">
        <v>0</v>
      </c>
    </row>
    <row r="25" spans="1:5" x14ac:dyDescent="0.25">
      <c r="A25" s="13" t="s">
        <v>86</v>
      </c>
      <c r="B25" s="13" t="s">
        <v>87</v>
      </c>
      <c r="C25" s="77"/>
      <c r="D25" s="16">
        <v>30000000</v>
      </c>
      <c r="E25" s="7">
        <v>0</v>
      </c>
    </row>
    <row r="26" spans="1:5" ht="24.75" x14ac:dyDescent="0.25">
      <c r="A26" s="4" t="s">
        <v>90</v>
      </c>
      <c r="B26" s="4" t="s">
        <v>91</v>
      </c>
      <c r="C26" s="77"/>
      <c r="D26" s="16">
        <v>27000000</v>
      </c>
      <c r="E26" s="7">
        <v>0</v>
      </c>
    </row>
    <row r="27" spans="1:5" ht="48.75" x14ac:dyDescent="0.25">
      <c r="A27" s="4" t="s">
        <v>17</v>
      </c>
      <c r="B27" s="4" t="s">
        <v>93</v>
      </c>
      <c r="C27" s="77"/>
      <c r="D27" s="16">
        <v>150000</v>
      </c>
      <c r="E27" s="7">
        <v>0</v>
      </c>
    </row>
    <row r="28" spans="1:5" ht="60.75" x14ac:dyDescent="0.25">
      <c r="A28" s="4" t="s">
        <v>17</v>
      </c>
      <c r="B28" s="4" t="s">
        <v>94</v>
      </c>
      <c r="C28" s="77"/>
      <c r="D28" s="16">
        <v>500000</v>
      </c>
      <c r="E28" s="7">
        <v>0</v>
      </c>
    </row>
    <row r="29" spans="1:5" ht="24.75" x14ac:dyDescent="0.25">
      <c r="A29" s="4" t="s">
        <v>17</v>
      </c>
      <c r="B29" s="4" t="s">
        <v>95</v>
      </c>
      <c r="C29" s="77"/>
      <c r="D29" s="16">
        <v>1500000</v>
      </c>
      <c r="E29" s="7">
        <v>0</v>
      </c>
    </row>
    <row r="30" spans="1:5" ht="24.75" x14ac:dyDescent="0.25">
      <c r="A30" s="23" t="s">
        <v>7</v>
      </c>
      <c r="B30" s="23" t="s">
        <v>96</v>
      </c>
      <c r="C30" s="77"/>
      <c r="D30" s="24">
        <v>1000000</v>
      </c>
      <c r="E30" s="7">
        <v>0</v>
      </c>
    </row>
    <row r="31" spans="1:5" x14ac:dyDescent="0.25">
      <c r="A31" s="23" t="s">
        <v>5</v>
      </c>
      <c r="B31" s="23" t="s">
        <v>98</v>
      </c>
      <c r="C31" s="77"/>
      <c r="D31" s="24">
        <v>1500000</v>
      </c>
      <c r="E31" s="7">
        <v>0</v>
      </c>
    </row>
    <row r="32" spans="1:5" x14ac:dyDescent="0.25">
      <c r="A32" s="23" t="s">
        <v>20</v>
      </c>
      <c r="B32" s="23" t="s">
        <v>99</v>
      </c>
      <c r="C32" s="77"/>
      <c r="D32" s="24">
        <v>9045000</v>
      </c>
      <c r="E32" s="7">
        <v>0</v>
      </c>
    </row>
    <row r="33" spans="1:5" x14ac:dyDescent="0.25">
      <c r="A33" s="4" t="s">
        <v>101</v>
      </c>
      <c r="B33" s="4" t="s">
        <v>102</v>
      </c>
      <c r="C33" s="77"/>
      <c r="D33" s="16">
        <v>100000</v>
      </c>
      <c r="E33" s="7">
        <v>0</v>
      </c>
    </row>
    <row r="34" spans="1:5" ht="72.75" x14ac:dyDescent="0.25">
      <c r="A34" s="4" t="s">
        <v>17</v>
      </c>
      <c r="B34" s="4" t="s">
        <v>103</v>
      </c>
      <c r="C34" s="77"/>
      <c r="D34" s="16">
        <v>270000</v>
      </c>
      <c r="E34" s="7">
        <v>0</v>
      </c>
    </row>
    <row r="35" spans="1:5" ht="36.75" x14ac:dyDescent="0.25">
      <c r="A35" s="4" t="s">
        <v>101</v>
      </c>
      <c r="B35" s="4" t="s">
        <v>104</v>
      </c>
      <c r="C35" s="77"/>
      <c r="D35" s="16">
        <v>220000</v>
      </c>
      <c r="E35" s="7">
        <v>0</v>
      </c>
    </row>
    <row r="36" spans="1:5" ht="24.75" x14ac:dyDescent="0.25">
      <c r="A36" s="4" t="s">
        <v>101</v>
      </c>
      <c r="B36" s="4" t="s">
        <v>105</v>
      </c>
      <c r="C36" s="77"/>
      <c r="D36" s="16">
        <v>80000</v>
      </c>
      <c r="E36" s="7">
        <v>0</v>
      </c>
    </row>
    <row r="37" spans="1:5" ht="24.75" x14ac:dyDescent="0.25">
      <c r="A37" s="4" t="s">
        <v>101</v>
      </c>
      <c r="B37" s="4" t="s">
        <v>106</v>
      </c>
      <c r="C37" s="77"/>
      <c r="D37" s="16">
        <v>70000</v>
      </c>
      <c r="E37" s="7">
        <v>0</v>
      </c>
    </row>
    <row r="38" spans="1:5" ht="24.75" x14ac:dyDescent="0.25">
      <c r="A38" s="4" t="s">
        <v>101</v>
      </c>
      <c r="B38" s="4" t="s">
        <v>108</v>
      </c>
      <c r="C38" s="77"/>
      <c r="D38" s="16">
        <v>100000</v>
      </c>
      <c r="E38" s="7">
        <v>0</v>
      </c>
    </row>
    <row r="39" spans="1:5" x14ac:dyDescent="0.25">
      <c r="A39" s="23" t="s">
        <v>18</v>
      </c>
      <c r="B39" s="23" t="s">
        <v>109</v>
      </c>
      <c r="C39" s="77"/>
      <c r="D39" s="24">
        <v>10000000</v>
      </c>
      <c r="E39" s="7">
        <v>0</v>
      </c>
    </row>
    <row r="40" spans="1:5" ht="24.75" x14ac:dyDescent="0.25">
      <c r="A40" s="4" t="s">
        <v>110</v>
      </c>
      <c r="B40" s="4" t="s">
        <v>112</v>
      </c>
      <c r="C40" s="77"/>
      <c r="D40" s="16">
        <v>10000000</v>
      </c>
      <c r="E40" s="7">
        <v>0</v>
      </c>
    </row>
    <row r="41" spans="1:5" ht="24.75" x14ac:dyDescent="0.25">
      <c r="A41" s="4" t="s">
        <v>110</v>
      </c>
      <c r="B41" s="4" t="s">
        <v>114</v>
      </c>
      <c r="C41" s="77"/>
      <c r="D41" s="16">
        <v>600000</v>
      </c>
      <c r="E41" s="7">
        <v>0</v>
      </c>
    </row>
    <row r="42" spans="1:5" ht="24.75" x14ac:dyDescent="0.25">
      <c r="A42" s="4" t="s">
        <v>110</v>
      </c>
      <c r="B42" s="4" t="s">
        <v>115</v>
      </c>
      <c r="C42" s="77"/>
      <c r="D42" s="16">
        <v>5000000</v>
      </c>
      <c r="E42" s="7">
        <v>0</v>
      </c>
    </row>
    <row r="43" spans="1:5" x14ac:dyDescent="0.25">
      <c r="A43" s="4" t="s">
        <v>110</v>
      </c>
      <c r="B43" s="4" t="s">
        <v>116</v>
      </c>
      <c r="C43" s="77"/>
      <c r="D43" s="16">
        <f>5*50000</f>
        <v>250000</v>
      </c>
      <c r="E43" s="7">
        <v>0</v>
      </c>
    </row>
    <row r="44" spans="1:5" x14ac:dyDescent="0.25">
      <c r="D44" s="25">
        <f>SUM(D10:D43)</f>
        <v>101605000</v>
      </c>
    </row>
  </sheetData>
  <mergeCells count="3">
    <mergeCell ref="A1:E1"/>
    <mergeCell ref="C3:C7"/>
    <mergeCell ref="C10:C43"/>
  </mergeCells>
  <pageMargins left="0.7" right="0.7" top="0.78740157499999996" bottom="0.78740157499999996" header="0.3" footer="0.3"/>
  <pageSetup paperSize="8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2"/>
  <sheetViews>
    <sheetView topLeftCell="A61" zoomScaleNormal="100" workbookViewId="0">
      <selection activeCell="B79" sqref="B79"/>
    </sheetView>
  </sheetViews>
  <sheetFormatPr defaultRowHeight="15" x14ac:dyDescent="0.25"/>
  <cols>
    <col min="1" max="1" width="22.28515625" customWidth="1"/>
    <col min="2" max="2" width="41.140625" customWidth="1"/>
    <col min="3" max="3" width="33.28515625" customWidth="1"/>
    <col min="4" max="4" width="15.7109375" customWidth="1"/>
    <col min="5" max="5" width="9.85546875" bestFit="1" customWidth="1"/>
    <col min="6" max="6" width="12" bestFit="1" customWidth="1"/>
    <col min="7" max="7" width="9.85546875" customWidth="1"/>
    <col min="8" max="8" width="9.85546875" bestFit="1" customWidth="1"/>
  </cols>
  <sheetData>
    <row r="1" spans="1:10" ht="15.75" x14ac:dyDescent="0.25">
      <c r="A1" s="83" t="s">
        <v>220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36" x14ac:dyDescent="0.25">
      <c r="A2" s="2" t="s">
        <v>1</v>
      </c>
      <c r="B2" s="2" t="s">
        <v>2</v>
      </c>
      <c r="C2" s="3" t="s">
        <v>3</v>
      </c>
      <c r="D2" s="1" t="s">
        <v>0</v>
      </c>
      <c r="E2" s="43" t="s">
        <v>221</v>
      </c>
      <c r="F2" s="43" t="s">
        <v>222</v>
      </c>
      <c r="G2" s="43" t="s">
        <v>223</v>
      </c>
      <c r="H2" s="43" t="s">
        <v>225</v>
      </c>
      <c r="I2" s="43" t="s">
        <v>226</v>
      </c>
      <c r="J2" s="43" t="s">
        <v>230</v>
      </c>
    </row>
    <row r="3" spans="1:10" x14ac:dyDescent="0.25">
      <c r="A3" s="4" t="s">
        <v>141</v>
      </c>
      <c r="B3" s="4" t="s">
        <v>142</v>
      </c>
      <c r="C3" s="35" t="s">
        <v>140</v>
      </c>
      <c r="D3" s="69">
        <v>1000000</v>
      </c>
      <c r="E3" s="16">
        <v>1000000</v>
      </c>
      <c r="F3" s="7">
        <v>0.15</v>
      </c>
      <c r="G3" s="16">
        <v>850000</v>
      </c>
      <c r="H3" s="16">
        <v>850000</v>
      </c>
      <c r="I3" s="16">
        <f>B68*G3</f>
        <v>373207.91583166335</v>
      </c>
      <c r="J3" s="16">
        <v>850000</v>
      </c>
    </row>
    <row r="4" spans="1:10" ht="18" customHeight="1" x14ac:dyDescent="0.25">
      <c r="B4" s="40"/>
      <c r="C4" s="114" t="s">
        <v>135</v>
      </c>
      <c r="D4" s="65">
        <f>SUM(D3)</f>
        <v>1000000</v>
      </c>
      <c r="E4" s="27">
        <f>E3</f>
        <v>1000000</v>
      </c>
      <c r="F4" s="113"/>
      <c r="G4" s="65">
        <f>G3</f>
        <v>850000</v>
      </c>
      <c r="H4" s="65"/>
      <c r="I4" s="65"/>
      <c r="J4" s="65"/>
    </row>
    <row r="5" spans="1:10" ht="36" x14ac:dyDescent="0.25">
      <c r="A5" s="2" t="s">
        <v>1</v>
      </c>
      <c r="B5" s="2" t="s">
        <v>2</v>
      </c>
      <c r="C5" s="3" t="s">
        <v>3</v>
      </c>
      <c r="D5" s="67" t="s">
        <v>0</v>
      </c>
      <c r="E5" s="43" t="s">
        <v>221</v>
      </c>
      <c r="F5" s="43" t="s">
        <v>222</v>
      </c>
      <c r="G5" s="43" t="s">
        <v>223</v>
      </c>
      <c r="H5" s="43" t="s">
        <v>225</v>
      </c>
      <c r="I5" s="43" t="s">
        <v>226</v>
      </c>
      <c r="J5" s="43" t="s">
        <v>230</v>
      </c>
    </row>
    <row r="6" spans="1:10" x14ac:dyDescent="0.25">
      <c r="A6" s="4" t="s">
        <v>145</v>
      </c>
      <c r="B6" s="4" t="s">
        <v>165</v>
      </c>
      <c r="C6" s="97" t="s">
        <v>166</v>
      </c>
      <c r="D6" s="16">
        <v>1500000</v>
      </c>
      <c r="E6" s="16">
        <v>1500000</v>
      </c>
      <c r="F6" s="72">
        <v>0.5</v>
      </c>
      <c r="G6" s="69">
        <v>750000</v>
      </c>
      <c r="H6" s="89">
        <f>SUM(G6:G20)</f>
        <v>6220000</v>
      </c>
      <c r="I6" s="89">
        <f>B68*H6</f>
        <v>2731003.8076152303</v>
      </c>
      <c r="J6" s="89">
        <v>2700000</v>
      </c>
    </row>
    <row r="7" spans="1:10" x14ac:dyDescent="0.25">
      <c r="A7" s="4" t="s">
        <v>145</v>
      </c>
      <c r="B7" s="4" t="s">
        <v>147</v>
      </c>
      <c r="C7" s="97"/>
      <c r="D7" s="16">
        <v>1000000</v>
      </c>
      <c r="E7" s="16">
        <v>1000000</v>
      </c>
      <c r="F7" s="72">
        <v>0.5</v>
      </c>
      <c r="G7" s="69">
        <v>500000</v>
      </c>
      <c r="H7" s="90"/>
      <c r="I7" s="90"/>
      <c r="J7" s="90"/>
    </row>
    <row r="8" spans="1:10" x14ac:dyDescent="0.25">
      <c r="A8" s="4" t="s">
        <v>145</v>
      </c>
      <c r="B8" s="4" t="s">
        <v>148</v>
      </c>
      <c r="C8" s="97"/>
      <c r="D8" s="16">
        <v>2000000</v>
      </c>
      <c r="E8" s="16">
        <v>2000000</v>
      </c>
      <c r="F8" s="72">
        <v>0.5</v>
      </c>
      <c r="G8" s="69">
        <v>1000000</v>
      </c>
      <c r="H8" s="90"/>
      <c r="I8" s="90"/>
      <c r="J8" s="90"/>
    </row>
    <row r="9" spans="1:10" ht="24.75" x14ac:dyDescent="0.25">
      <c r="A9" s="4" t="s">
        <v>149</v>
      </c>
      <c r="B9" s="4" t="s">
        <v>150</v>
      </c>
      <c r="C9" s="97"/>
      <c r="D9" s="16">
        <v>1000000</v>
      </c>
      <c r="E9" s="16">
        <v>1000000</v>
      </c>
      <c r="F9" s="72">
        <v>0.5</v>
      </c>
      <c r="G9" s="69">
        <v>500000</v>
      </c>
      <c r="H9" s="90"/>
      <c r="I9" s="90"/>
      <c r="J9" s="90"/>
    </row>
    <row r="10" spans="1:10" x14ac:dyDescent="0.25">
      <c r="A10" s="4" t="s">
        <v>145</v>
      </c>
      <c r="B10" s="4" t="s">
        <v>151</v>
      </c>
      <c r="C10" s="97"/>
      <c r="D10" s="16">
        <v>1000000</v>
      </c>
      <c r="E10" s="16">
        <v>1000000</v>
      </c>
      <c r="F10" s="72">
        <v>0.5</v>
      </c>
      <c r="G10" s="69">
        <v>500000</v>
      </c>
      <c r="H10" s="90"/>
      <c r="I10" s="90"/>
      <c r="J10" s="90"/>
    </row>
    <row r="11" spans="1:10" x14ac:dyDescent="0.25">
      <c r="A11" s="4" t="s">
        <v>152</v>
      </c>
      <c r="B11" s="4" t="s">
        <v>153</v>
      </c>
      <c r="C11" s="97"/>
      <c r="D11" s="16">
        <v>400000</v>
      </c>
      <c r="E11" s="16">
        <v>400000</v>
      </c>
      <c r="F11" s="72">
        <v>0.5</v>
      </c>
      <c r="G11" s="69">
        <v>200000</v>
      </c>
      <c r="H11" s="90"/>
      <c r="I11" s="90"/>
      <c r="J11" s="90"/>
    </row>
    <row r="12" spans="1:10" ht="24.75" x14ac:dyDescent="0.25">
      <c r="A12" s="4" t="s">
        <v>154</v>
      </c>
      <c r="B12" s="4" t="s">
        <v>155</v>
      </c>
      <c r="C12" s="97"/>
      <c r="D12" s="16">
        <v>2000000</v>
      </c>
      <c r="E12" s="16">
        <v>2000000</v>
      </c>
      <c r="F12" s="72">
        <v>0.5</v>
      </c>
      <c r="G12" s="69">
        <v>1000000</v>
      </c>
      <c r="H12" s="90"/>
      <c r="I12" s="90"/>
      <c r="J12" s="90"/>
    </row>
    <row r="13" spans="1:10" ht="24.75" x14ac:dyDescent="0.25">
      <c r="A13" s="4" t="s">
        <v>149</v>
      </c>
      <c r="B13" s="4" t="s">
        <v>156</v>
      </c>
      <c r="C13" s="97"/>
      <c r="D13" s="16">
        <v>200000</v>
      </c>
      <c r="E13" s="16">
        <v>200000</v>
      </c>
      <c r="F13" s="72">
        <v>0.5</v>
      </c>
      <c r="G13" s="69">
        <v>100000</v>
      </c>
      <c r="H13" s="90"/>
      <c r="I13" s="90"/>
      <c r="J13" s="90"/>
    </row>
    <row r="14" spans="1:10" x14ac:dyDescent="0.25">
      <c r="A14" s="4" t="s">
        <v>152</v>
      </c>
      <c r="B14" s="4" t="s">
        <v>157</v>
      </c>
      <c r="C14" s="97"/>
      <c r="D14" s="16">
        <v>800000</v>
      </c>
      <c r="E14" s="16">
        <v>800000</v>
      </c>
      <c r="F14" s="72">
        <v>0.5</v>
      </c>
      <c r="G14" s="69">
        <v>400000</v>
      </c>
      <c r="H14" s="90"/>
      <c r="I14" s="90"/>
      <c r="J14" s="90"/>
    </row>
    <row r="15" spans="1:10" ht="24.75" x14ac:dyDescent="0.25">
      <c r="A15" s="4" t="s">
        <v>149</v>
      </c>
      <c r="B15" s="4" t="s">
        <v>158</v>
      </c>
      <c r="C15" s="97"/>
      <c r="D15" s="16">
        <v>1000000</v>
      </c>
      <c r="E15" s="16">
        <v>1000000</v>
      </c>
      <c r="F15" s="72">
        <v>0.5</v>
      </c>
      <c r="G15" s="69">
        <v>500000</v>
      </c>
      <c r="H15" s="90"/>
      <c r="I15" s="90"/>
      <c r="J15" s="90"/>
    </row>
    <row r="16" spans="1:10" ht="24.75" x14ac:dyDescent="0.25">
      <c r="A16" s="4" t="s">
        <v>149</v>
      </c>
      <c r="B16" s="4" t="s">
        <v>159</v>
      </c>
      <c r="C16" s="97"/>
      <c r="D16" s="16">
        <v>50000</v>
      </c>
      <c r="E16" s="16">
        <v>50000</v>
      </c>
      <c r="F16" s="72">
        <v>0.5</v>
      </c>
      <c r="G16" s="69">
        <v>25000</v>
      </c>
      <c r="H16" s="90"/>
      <c r="I16" s="90"/>
      <c r="J16" s="90"/>
    </row>
    <row r="17" spans="1:10" ht="24.75" x14ac:dyDescent="0.25">
      <c r="A17" s="4" t="s">
        <v>160</v>
      </c>
      <c r="B17" s="4" t="s">
        <v>161</v>
      </c>
      <c r="C17" s="97"/>
      <c r="D17" s="16">
        <v>250000</v>
      </c>
      <c r="E17" s="16">
        <v>250000</v>
      </c>
      <c r="F17" s="72">
        <v>0.5</v>
      </c>
      <c r="G17" s="69">
        <v>125000</v>
      </c>
      <c r="H17" s="90"/>
      <c r="I17" s="90"/>
      <c r="J17" s="90"/>
    </row>
    <row r="18" spans="1:10" ht="24.75" x14ac:dyDescent="0.25">
      <c r="A18" s="4" t="s">
        <v>162</v>
      </c>
      <c r="B18" s="4" t="s">
        <v>163</v>
      </c>
      <c r="C18" s="97"/>
      <c r="D18" s="16">
        <v>240000</v>
      </c>
      <c r="E18" s="16">
        <v>240000</v>
      </c>
      <c r="F18" s="72">
        <v>0.5</v>
      </c>
      <c r="G18" s="69">
        <v>120000</v>
      </c>
      <c r="H18" s="90"/>
      <c r="I18" s="90"/>
      <c r="J18" s="90"/>
    </row>
    <row r="19" spans="1:10" ht="24.75" x14ac:dyDescent="0.25">
      <c r="A19" s="4" t="s">
        <v>152</v>
      </c>
      <c r="B19" s="4" t="s">
        <v>164</v>
      </c>
      <c r="C19" s="97"/>
      <c r="D19" s="16">
        <v>700000</v>
      </c>
      <c r="E19" s="16">
        <v>700000</v>
      </c>
      <c r="F19" s="72">
        <v>0.5</v>
      </c>
      <c r="G19" s="69">
        <v>350000</v>
      </c>
      <c r="H19" s="90"/>
      <c r="I19" s="90"/>
      <c r="J19" s="90"/>
    </row>
    <row r="20" spans="1:10" ht="24.75" x14ac:dyDescent="0.25">
      <c r="A20" s="4" t="s">
        <v>160</v>
      </c>
      <c r="B20" s="4" t="s">
        <v>199</v>
      </c>
      <c r="C20" s="97"/>
      <c r="D20" s="73">
        <v>300000</v>
      </c>
      <c r="E20" s="73">
        <v>300000</v>
      </c>
      <c r="F20" s="72">
        <v>0.5</v>
      </c>
      <c r="G20" s="69">
        <v>150000</v>
      </c>
      <c r="H20" s="91"/>
      <c r="I20" s="91"/>
      <c r="J20" s="91"/>
    </row>
    <row r="21" spans="1:10" x14ac:dyDescent="0.25">
      <c r="C21" s="26" t="s">
        <v>135</v>
      </c>
      <c r="D21" s="31">
        <f>SUM(D6:D20)</f>
        <v>12440000</v>
      </c>
      <c r="E21" s="31">
        <f>SUM(E6:E20)</f>
        <v>12440000</v>
      </c>
      <c r="F21" s="31"/>
      <c r="G21" s="31">
        <f>SUM(G6:G20)</f>
        <v>6220000</v>
      </c>
      <c r="H21" s="51"/>
      <c r="I21" s="51"/>
      <c r="J21" s="51"/>
    </row>
    <row r="22" spans="1:10" ht="36" x14ac:dyDescent="0.25">
      <c r="A22" s="2" t="s">
        <v>1</v>
      </c>
      <c r="B22" s="2" t="s">
        <v>2</v>
      </c>
      <c r="C22" s="3" t="s">
        <v>3</v>
      </c>
      <c r="D22" s="67" t="s">
        <v>0</v>
      </c>
      <c r="E22" s="43" t="s">
        <v>221</v>
      </c>
      <c r="F22" s="43" t="s">
        <v>222</v>
      </c>
      <c r="G22" s="43" t="s">
        <v>223</v>
      </c>
      <c r="H22" s="43" t="s">
        <v>225</v>
      </c>
      <c r="I22" s="43" t="s">
        <v>226</v>
      </c>
      <c r="J22" s="43" t="s">
        <v>230</v>
      </c>
    </row>
    <row r="23" spans="1:10" x14ac:dyDescent="0.25">
      <c r="A23" s="37" t="s">
        <v>20</v>
      </c>
      <c r="B23" s="37" t="s">
        <v>168</v>
      </c>
      <c r="C23" s="96" t="s">
        <v>167</v>
      </c>
      <c r="D23" s="68"/>
      <c r="E23" s="64"/>
      <c r="F23" s="74">
        <v>0.2</v>
      </c>
      <c r="G23" s="16"/>
      <c r="H23" s="89">
        <f>SUM(G23:G26)</f>
        <v>8800000</v>
      </c>
      <c r="I23" s="89">
        <f>B68*H23</f>
        <v>3863799.5991983968</v>
      </c>
      <c r="J23" s="89">
        <v>3000000</v>
      </c>
    </row>
    <row r="24" spans="1:10" ht="15" customHeight="1" x14ac:dyDescent="0.25">
      <c r="A24" s="37" t="s">
        <v>122</v>
      </c>
      <c r="B24" s="37" t="s">
        <v>169</v>
      </c>
      <c r="C24" s="96"/>
      <c r="D24" s="36">
        <v>4000000</v>
      </c>
      <c r="E24" s="36">
        <v>4000000</v>
      </c>
      <c r="F24" s="74">
        <v>0.2</v>
      </c>
      <c r="G24" s="16">
        <v>3200000</v>
      </c>
      <c r="H24" s="107"/>
      <c r="I24" s="107"/>
      <c r="J24" s="107"/>
    </row>
    <row r="25" spans="1:10" x14ac:dyDescent="0.25">
      <c r="A25" s="37" t="s">
        <v>69</v>
      </c>
      <c r="B25" s="37" t="s">
        <v>170</v>
      </c>
      <c r="C25" s="96"/>
      <c r="D25" s="36">
        <v>3000000</v>
      </c>
      <c r="E25" s="36">
        <v>3000000</v>
      </c>
      <c r="F25" s="74">
        <v>0.2</v>
      </c>
      <c r="G25" s="16">
        <v>2400000</v>
      </c>
      <c r="H25" s="107"/>
      <c r="I25" s="107"/>
      <c r="J25" s="107"/>
    </row>
    <row r="26" spans="1:10" x14ac:dyDescent="0.25">
      <c r="A26" s="37" t="s">
        <v>171</v>
      </c>
      <c r="B26" s="37" t="s">
        <v>172</v>
      </c>
      <c r="C26" s="96"/>
      <c r="D26" s="36">
        <v>4000000</v>
      </c>
      <c r="E26" s="36">
        <v>4000000</v>
      </c>
      <c r="F26" s="74">
        <v>0.2</v>
      </c>
      <c r="G26" s="16">
        <v>3200000</v>
      </c>
      <c r="H26" s="108"/>
      <c r="I26" s="108"/>
      <c r="J26" s="108"/>
    </row>
    <row r="27" spans="1:10" x14ac:dyDescent="0.25">
      <c r="C27" s="26" t="s">
        <v>135</v>
      </c>
      <c r="D27" s="31">
        <f>SUM(D23:D26)</f>
        <v>11000000</v>
      </c>
      <c r="E27" s="31">
        <f>SUM(E23:E26)</f>
        <v>11000000</v>
      </c>
      <c r="F27" s="31"/>
      <c r="G27" s="31">
        <f>SUM(G24:G26)</f>
        <v>8800000</v>
      </c>
      <c r="H27" s="118"/>
      <c r="I27" s="118"/>
      <c r="J27" s="118"/>
    </row>
    <row r="28" spans="1:10" ht="36" x14ac:dyDescent="0.25">
      <c r="A28" s="2" t="s">
        <v>1</v>
      </c>
      <c r="B28" s="2" t="s">
        <v>2</v>
      </c>
      <c r="C28" s="3" t="s">
        <v>3</v>
      </c>
      <c r="D28" s="1" t="s">
        <v>0</v>
      </c>
      <c r="E28" s="43" t="s">
        <v>221</v>
      </c>
      <c r="F28" s="43" t="s">
        <v>222</v>
      </c>
      <c r="G28" s="43" t="s">
        <v>223</v>
      </c>
      <c r="H28" s="43" t="s">
        <v>225</v>
      </c>
      <c r="I28" s="43" t="s">
        <v>226</v>
      </c>
      <c r="J28" s="43" t="s">
        <v>230</v>
      </c>
    </row>
    <row r="29" spans="1:10" x14ac:dyDescent="0.25">
      <c r="A29" s="4" t="s">
        <v>117</v>
      </c>
      <c r="B29" s="4" t="s">
        <v>175</v>
      </c>
      <c r="C29" s="96" t="s">
        <v>174</v>
      </c>
      <c r="D29" s="16">
        <v>30000</v>
      </c>
      <c r="E29" s="16">
        <v>30000</v>
      </c>
      <c r="F29" s="75">
        <v>0.15</v>
      </c>
      <c r="G29" s="16">
        <v>25500</v>
      </c>
      <c r="H29" s="89">
        <f>SUM(G29:G30)</f>
        <v>705500</v>
      </c>
      <c r="I29" s="89">
        <f>B68*H29</f>
        <v>309762.57014028059</v>
      </c>
      <c r="J29" s="89">
        <v>0</v>
      </c>
    </row>
    <row r="30" spans="1:10" x14ac:dyDescent="0.25">
      <c r="A30" s="6" t="s">
        <v>176</v>
      </c>
      <c r="B30" s="4" t="s">
        <v>177</v>
      </c>
      <c r="C30" s="96"/>
      <c r="D30" s="106">
        <v>800000</v>
      </c>
      <c r="E30" s="17">
        <v>800000</v>
      </c>
      <c r="F30" s="104">
        <v>0.15</v>
      </c>
      <c r="G30" s="16">
        <v>680000</v>
      </c>
      <c r="H30" s="108"/>
      <c r="I30" s="108"/>
      <c r="J30" s="108"/>
    </row>
    <row r="31" spans="1:10" x14ac:dyDescent="0.25">
      <c r="C31" s="26" t="s">
        <v>135</v>
      </c>
      <c r="D31" s="31">
        <f>SUM(D29:D30)</f>
        <v>830000</v>
      </c>
      <c r="E31" s="31">
        <f>SUM(E29:E30)</f>
        <v>830000</v>
      </c>
      <c r="F31" s="31"/>
      <c r="G31" s="54">
        <f>SUM(G29:G30)</f>
        <v>705500</v>
      </c>
      <c r="H31" s="51"/>
      <c r="I31" s="51"/>
      <c r="J31" s="51"/>
    </row>
    <row r="32" spans="1:10" ht="36" x14ac:dyDescent="0.25">
      <c r="A32" s="2" t="s">
        <v>1</v>
      </c>
      <c r="B32" s="2" t="s">
        <v>2</v>
      </c>
      <c r="C32" s="3" t="s">
        <v>3</v>
      </c>
      <c r="D32" s="1" t="s">
        <v>0</v>
      </c>
      <c r="E32" s="43" t="s">
        <v>221</v>
      </c>
      <c r="F32" s="43" t="s">
        <v>222</v>
      </c>
      <c r="G32" s="43" t="s">
        <v>223</v>
      </c>
      <c r="H32" s="43" t="s">
        <v>225</v>
      </c>
      <c r="I32" s="43" t="s">
        <v>226</v>
      </c>
      <c r="J32" s="43" t="s">
        <v>230</v>
      </c>
    </row>
    <row r="33" spans="1:10" x14ac:dyDescent="0.25">
      <c r="A33" s="6" t="s">
        <v>178</v>
      </c>
      <c r="B33" s="6" t="s">
        <v>179</v>
      </c>
      <c r="C33" s="97" t="s">
        <v>218</v>
      </c>
      <c r="D33" s="38">
        <f>5*80000</f>
        <v>400000</v>
      </c>
      <c r="E33" s="38">
        <f>5*80000</f>
        <v>400000</v>
      </c>
      <c r="F33" s="75">
        <v>0.55000000000000004</v>
      </c>
      <c r="G33" s="38">
        <v>180000</v>
      </c>
      <c r="H33" s="89">
        <f>SUM(G33:G58)</f>
        <v>13731750</v>
      </c>
      <c r="I33" s="89">
        <f>B68*H33</f>
        <v>6029173.8802605215</v>
      </c>
      <c r="J33" s="89">
        <v>6814000</v>
      </c>
    </row>
    <row r="34" spans="1:10" x14ac:dyDescent="0.25">
      <c r="A34" s="6" t="s">
        <v>180</v>
      </c>
      <c r="B34" s="6" t="s">
        <v>181</v>
      </c>
      <c r="C34" s="97"/>
      <c r="D34" s="38">
        <f>5*300000</f>
        <v>1500000</v>
      </c>
      <c r="E34" s="38">
        <f>5*300000</f>
        <v>1500000</v>
      </c>
      <c r="F34" s="75">
        <v>0.55000000000000004</v>
      </c>
      <c r="G34" s="38">
        <v>675000</v>
      </c>
      <c r="H34" s="107"/>
      <c r="I34" s="107"/>
      <c r="J34" s="107"/>
    </row>
    <row r="35" spans="1:10" x14ac:dyDescent="0.25">
      <c r="A35" s="6" t="s">
        <v>182</v>
      </c>
      <c r="B35" s="6" t="s">
        <v>183</v>
      </c>
      <c r="C35" s="97"/>
      <c r="D35" s="38">
        <v>50000</v>
      </c>
      <c r="E35" s="38">
        <v>50000</v>
      </c>
      <c r="F35" s="75">
        <v>0.55000000000000004</v>
      </c>
      <c r="G35" s="38">
        <v>22500</v>
      </c>
      <c r="H35" s="107"/>
      <c r="I35" s="107"/>
      <c r="J35" s="107"/>
    </row>
    <row r="36" spans="1:10" x14ac:dyDescent="0.25">
      <c r="A36" s="6" t="s">
        <v>184</v>
      </c>
      <c r="B36" s="6" t="s">
        <v>185</v>
      </c>
      <c r="C36" s="97"/>
      <c r="D36" s="38">
        <v>20000</v>
      </c>
      <c r="E36" s="38">
        <v>20000</v>
      </c>
      <c r="F36" s="75">
        <v>0.55000000000000004</v>
      </c>
      <c r="G36" s="38">
        <v>9000</v>
      </c>
      <c r="H36" s="107"/>
      <c r="I36" s="107"/>
      <c r="J36" s="107"/>
    </row>
    <row r="37" spans="1:10" x14ac:dyDescent="0.25">
      <c r="A37" s="6" t="s">
        <v>182</v>
      </c>
      <c r="B37" s="6" t="s">
        <v>186</v>
      </c>
      <c r="C37" s="97"/>
      <c r="D37" s="38">
        <v>50000</v>
      </c>
      <c r="E37" s="38">
        <v>50000</v>
      </c>
      <c r="F37" s="75">
        <v>0.55000000000000004</v>
      </c>
      <c r="G37" s="38">
        <v>22500</v>
      </c>
      <c r="H37" s="107"/>
      <c r="I37" s="107"/>
      <c r="J37" s="107"/>
    </row>
    <row r="38" spans="1:10" x14ac:dyDescent="0.25">
      <c r="A38" s="6" t="s">
        <v>187</v>
      </c>
      <c r="B38" s="6" t="s">
        <v>188</v>
      </c>
      <c r="C38" s="97"/>
      <c r="D38" s="38"/>
      <c r="E38" s="38"/>
      <c r="F38" s="75">
        <v>0.55000000000000004</v>
      </c>
      <c r="G38" s="38"/>
      <c r="H38" s="107"/>
      <c r="I38" s="107"/>
      <c r="J38" s="107"/>
    </row>
    <row r="39" spans="1:10" x14ac:dyDescent="0.25">
      <c r="A39" s="6" t="s">
        <v>189</v>
      </c>
      <c r="B39" s="6" t="s">
        <v>190</v>
      </c>
      <c r="C39" s="97"/>
      <c r="D39" s="38">
        <v>50000</v>
      </c>
      <c r="E39" s="38">
        <v>50000</v>
      </c>
      <c r="F39" s="75">
        <v>0.55000000000000004</v>
      </c>
      <c r="G39" s="38">
        <v>22500</v>
      </c>
      <c r="H39" s="107"/>
      <c r="I39" s="107"/>
      <c r="J39" s="107"/>
    </row>
    <row r="40" spans="1:10" x14ac:dyDescent="0.25">
      <c r="A40" s="23" t="s">
        <v>184</v>
      </c>
      <c r="B40" s="23" t="s">
        <v>191</v>
      </c>
      <c r="C40" s="97"/>
      <c r="D40" s="39">
        <v>20000</v>
      </c>
      <c r="E40" s="39">
        <v>20000</v>
      </c>
      <c r="F40" s="75">
        <v>0.55000000000000004</v>
      </c>
      <c r="G40" s="38">
        <v>9000</v>
      </c>
      <c r="H40" s="107"/>
      <c r="I40" s="107"/>
      <c r="J40" s="107"/>
    </row>
    <row r="41" spans="1:10" ht="24.75" x14ac:dyDescent="0.25">
      <c r="A41" s="4" t="s">
        <v>160</v>
      </c>
      <c r="B41" s="4" t="s">
        <v>199</v>
      </c>
      <c r="C41" s="97"/>
      <c r="D41" s="16">
        <v>200000</v>
      </c>
      <c r="E41" s="16">
        <v>200000</v>
      </c>
      <c r="F41" s="75">
        <v>0.55000000000000004</v>
      </c>
      <c r="G41" s="38">
        <v>90000</v>
      </c>
      <c r="H41" s="107"/>
      <c r="I41" s="107"/>
      <c r="J41" s="107"/>
    </row>
    <row r="42" spans="1:10" x14ac:dyDescent="0.25">
      <c r="A42" s="4" t="s">
        <v>182</v>
      </c>
      <c r="B42" s="4" t="s">
        <v>192</v>
      </c>
      <c r="C42" s="97"/>
      <c r="D42" s="16">
        <v>1000000</v>
      </c>
      <c r="E42" s="16">
        <v>1000000</v>
      </c>
      <c r="F42" s="75">
        <v>0.55000000000000004</v>
      </c>
      <c r="G42" s="38">
        <v>450000</v>
      </c>
      <c r="H42" s="107"/>
      <c r="I42" s="107"/>
      <c r="J42" s="107"/>
    </row>
    <row r="43" spans="1:10" ht="24.75" x14ac:dyDescent="0.25">
      <c r="A43" s="4" t="s">
        <v>193</v>
      </c>
      <c r="B43" s="4" t="s">
        <v>194</v>
      </c>
      <c r="C43" s="97"/>
      <c r="D43" s="16">
        <v>2000000</v>
      </c>
      <c r="E43" s="16">
        <v>2000000</v>
      </c>
      <c r="F43" s="75">
        <v>0.55000000000000004</v>
      </c>
      <c r="G43" s="38">
        <v>900000</v>
      </c>
      <c r="H43" s="107"/>
      <c r="I43" s="107"/>
      <c r="J43" s="107"/>
    </row>
    <row r="44" spans="1:10" ht="24.75" x14ac:dyDescent="0.25">
      <c r="A44" s="6" t="s">
        <v>18</v>
      </c>
      <c r="B44" s="6" t="s">
        <v>195</v>
      </c>
      <c r="C44" s="97"/>
      <c r="D44" s="16"/>
      <c r="E44" s="16"/>
      <c r="F44" s="75">
        <v>0.55000000000000004</v>
      </c>
      <c r="G44" s="16"/>
      <c r="H44" s="107"/>
      <c r="I44" s="107"/>
      <c r="J44" s="107"/>
    </row>
    <row r="45" spans="1:10" ht="24.75" x14ac:dyDescent="0.25">
      <c r="A45" s="4" t="s">
        <v>193</v>
      </c>
      <c r="B45" s="4" t="s">
        <v>196</v>
      </c>
      <c r="C45" s="97"/>
      <c r="D45" s="16">
        <v>5000000</v>
      </c>
      <c r="E45" s="16">
        <v>5000000</v>
      </c>
      <c r="F45" s="75">
        <v>0.55000000000000004</v>
      </c>
      <c r="G45" s="16">
        <v>2250000</v>
      </c>
      <c r="H45" s="107"/>
      <c r="I45" s="107"/>
      <c r="J45" s="107"/>
    </row>
    <row r="46" spans="1:10" ht="24.75" x14ac:dyDescent="0.25">
      <c r="A46" s="4" t="s">
        <v>193</v>
      </c>
      <c r="B46" s="4" t="s">
        <v>197</v>
      </c>
      <c r="C46" s="97"/>
      <c r="D46" s="16">
        <v>5000000</v>
      </c>
      <c r="E46" s="16">
        <v>5000000</v>
      </c>
      <c r="F46" s="75">
        <v>0.55000000000000004</v>
      </c>
      <c r="G46" s="16">
        <v>2250000</v>
      </c>
      <c r="H46" s="107"/>
      <c r="I46" s="107"/>
      <c r="J46" s="107"/>
    </row>
    <row r="47" spans="1:10" x14ac:dyDescent="0.25">
      <c r="A47" s="4" t="s">
        <v>189</v>
      </c>
      <c r="B47" s="4" t="s">
        <v>198</v>
      </c>
      <c r="C47" s="97"/>
      <c r="D47" s="16">
        <v>3000000</v>
      </c>
      <c r="E47" s="16">
        <v>3000000</v>
      </c>
      <c r="F47" s="75"/>
      <c r="G47" s="16">
        <v>1350000</v>
      </c>
      <c r="H47" s="107"/>
      <c r="I47" s="107"/>
      <c r="J47" s="107"/>
    </row>
    <row r="48" spans="1:10" x14ac:dyDescent="0.25">
      <c r="A48" s="4" t="s">
        <v>189</v>
      </c>
      <c r="B48" s="4" t="s">
        <v>200</v>
      </c>
      <c r="C48" s="97"/>
      <c r="D48" s="16">
        <v>1000000</v>
      </c>
      <c r="E48" s="16">
        <v>1000000</v>
      </c>
      <c r="F48" s="75">
        <v>0.55000000000000004</v>
      </c>
      <c r="G48" s="16">
        <v>450000</v>
      </c>
      <c r="H48" s="107"/>
      <c r="I48" s="107"/>
      <c r="J48" s="107"/>
    </row>
    <row r="49" spans="1:10" x14ac:dyDescent="0.25">
      <c r="A49" s="4" t="s">
        <v>203</v>
      </c>
      <c r="B49" s="4" t="s">
        <v>204</v>
      </c>
      <c r="C49" s="97"/>
      <c r="D49" s="16">
        <v>750000</v>
      </c>
      <c r="E49" s="16">
        <v>750000</v>
      </c>
      <c r="F49" s="75">
        <v>0.55000000000000004</v>
      </c>
      <c r="G49" s="16">
        <v>337500</v>
      </c>
      <c r="H49" s="107"/>
      <c r="I49" s="107"/>
      <c r="J49" s="107"/>
    </row>
    <row r="50" spans="1:10" x14ac:dyDescent="0.25">
      <c r="A50" s="4" t="s">
        <v>152</v>
      </c>
      <c r="B50" s="4" t="s">
        <v>205</v>
      </c>
      <c r="C50" s="97"/>
      <c r="D50" s="16">
        <v>5000000</v>
      </c>
      <c r="E50" s="16">
        <v>5000000</v>
      </c>
      <c r="F50" s="75">
        <v>0.55000000000000004</v>
      </c>
      <c r="G50" s="16">
        <v>2250000</v>
      </c>
      <c r="H50" s="107"/>
      <c r="I50" s="107"/>
      <c r="J50" s="107"/>
    </row>
    <row r="51" spans="1:10" x14ac:dyDescent="0.25">
      <c r="A51" s="4" t="s">
        <v>189</v>
      </c>
      <c r="B51" s="4" t="s">
        <v>206</v>
      </c>
      <c r="C51" s="97"/>
      <c r="D51" s="16">
        <v>50000</v>
      </c>
      <c r="E51" s="16">
        <v>50000</v>
      </c>
      <c r="F51" s="75">
        <v>0.55000000000000004</v>
      </c>
      <c r="G51" s="16">
        <v>22500</v>
      </c>
      <c r="H51" s="107"/>
      <c r="I51" s="107"/>
      <c r="J51" s="107"/>
    </row>
    <row r="52" spans="1:10" x14ac:dyDescent="0.25">
      <c r="A52" s="4" t="s">
        <v>178</v>
      </c>
      <c r="B52" s="4" t="s">
        <v>207</v>
      </c>
      <c r="C52" s="97"/>
      <c r="D52" s="16">
        <v>1500000</v>
      </c>
      <c r="E52" s="16">
        <v>1500000</v>
      </c>
      <c r="F52" s="75">
        <v>0.55000000000000004</v>
      </c>
      <c r="G52" s="16">
        <v>675000</v>
      </c>
      <c r="H52" s="107"/>
      <c r="I52" s="107"/>
      <c r="J52" s="107"/>
    </row>
    <row r="53" spans="1:10" x14ac:dyDescent="0.25">
      <c r="A53" s="4" t="s">
        <v>184</v>
      </c>
      <c r="B53" s="4" t="s">
        <v>208</v>
      </c>
      <c r="C53" s="97"/>
      <c r="D53" s="16">
        <v>25000</v>
      </c>
      <c r="E53" s="16">
        <v>25000</v>
      </c>
      <c r="F53" s="75">
        <v>0.55000000000000004</v>
      </c>
      <c r="G53" s="16">
        <v>11250</v>
      </c>
      <c r="H53" s="107"/>
      <c r="I53" s="107"/>
      <c r="J53" s="107"/>
    </row>
    <row r="54" spans="1:10" x14ac:dyDescent="0.25">
      <c r="A54" s="4" t="s">
        <v>152</v>
      </c>
      <c r="B54" s="4" t="s">
        <v>210</v>
      </c>
      <c r="C54" s="97"/>
      <c r="D54" s="16">
        <v>200000</v>
      </c>
      <c r="E54" s="16">
        <v>200000</v>
      </c>
      <c r="F54" s="75">
        <v>0.55000000000000004</v>
      </c>
      <c r="G54" s="16">
        <v>90000</v>
      </c>
      <c r="H54" s="107"/>
      <c r="I54" s="107"/>
      <c r="J54" s="107"/>
    </row>
    <row r="55" spans="1:10" x14ac:dyDescent="0.25">
      <c r="A55" s="4" t="s">
        <v>182</v>
      </c>
      <c r="B55" s="4" t="s">
        <v>211</v>
      </c>
      <c r="C55" s="97"/>
      <c r="D55" s="16">
        <v>2000000</v>
      </c>
      <c r="E55" s="16">
        <v>2000000</v>
      </c>
      <c r="F55" s="75">
        <v>0.55000000000000004</v>
      </c>
      <c r="G55" s="16">
        <v>900000</v>
      </c>
      <c r="H55" s="107"/>
      <c r="I55" s="107"/>
      <c r="J55" s="107"/>
    </row>
    <row r="56" spans="1:10" x14ac:dyDescent="0.25">
      <c r="A56" s="4" t="s">
        <v>187</v>
      </c>
      <c r="B56" s="4" t="s">
        <v>212</v>
      </c>
      <c r="C56" s="97"/>
      <c r="D56" s="16"/>
      <c r="E56" s="16"/>
      <c r="F56" s="75">
        <v>0.55000000000000004</v>
      </c>
      <c r="G56" s="16"/>
      <c r="H56" s="107"/>
      <c r="I56" s="107"/>
      <c r="J56" s="107"/>
    </row>
    <row r="57" spans="1:10" ht="24.75" x14ac:dyDescent="0.25">
      <c r="A57" s="4" t="s">
        <v>213</v>
      </c>
      <c r="B57" s="4" t="s">
        <v>214</v>
      </c>
      <c r="C57" s="97"/>
      <c r="D57" s="16">
        <v>700000</v>
      </c>
      <c r="E57" s="16">
        <v>700000</v>
      </c>
      <c r="F57" s="75">
        <v>0.55000000000000004</v>
      </c>
      <c r="G57" s="16">
        <v>315000</v>
      </c>
      <c r="H57" s="107"/>
      <c r="I57" s="107"/>
      <c r="J57" s="107"/>
    </row>
    <row r="58" spans="1:10" ht="24.75" x14ac:dyDescent="0.25">
      <c r="A58" s="4" t="s">
        <v>216</v>
      </c>
      <c r="B58" s="4" t="s">
        <v>217</v>
      </c>
      <c r="C58" s="97"/>
      <c r="D58" s="16">
        <v>1000000</v>
      </c>
      <c r="E58" s="16">
        <v>1000000</v>
      </c>
      <c r="F58" s="75">
        <v>0.55000000000000004</v>
      </c>
      <c r="G58" s="16">
        <v>450000</v>
      </c>
      <c r="H58" s="108"/>
      <c r="I58" s="108"/>
      <c r="J58" s="108"/>
    </row>
    <row r="59" spans="1:10" x14ac:dyDescent="0.25">
      <c r="C59" s="26" t="s">
        <v>135</v>
      </c>
      <c r="D59" s="27">
        <f>SUM(D33:D58)</f>
        <v>30515000</v>
      </c>
      <c r="E59" s="27">
        <f>SUM(E33:E58)</f>
        <v>30515000</v>
      </c>
      <c r="F59" s="27"/>
      <c r="G59" s="27">
        <f>SUM(G33:G58)</f>
        <v>13731750</v>
      </c>
      <c r="H59" s="27"/>
      <c r="I59" s="27"/>
      <c r="J59" s="27"/>
    </row>
    <row r="60" spans="1:10" ht="36" x14ac:dyDescent="0.25">
      <c r="B60" s="2" t="s">
        <v>2</v>
      </c>
      <c r="C60" s="3" t="s">
        <v>3</v>
      </c>
      <c r="D60" s="1" t="s">
        <v>0</v>
      </c>
      <c r="E60" s="43" t="s">
        <v>221</v>
      </c>
      <c r="F60" s="43" t="s">
        <v>222</v>
      </c>
      <c r="G60" s="43" t="s">
        <v>223</v>
      </c>
      <c r="H60" s="43" t="s">
        <v>225</v>
      </c>
      <c r="I60" s="43" t="s">
        <v>226</v>
      </c>
      <c r="J60" s="43" t="s">
        <v>230</v>
      </c>
    </row>
    <row r="61" spans="1:10" x14ac:dyDescent="0.25">
      <c r="A61" s="4" t="s">
        <v>117</v>
      </c>
      <c r="B61" s="6" t="s">
        <v>201</v>
      </c>
      <c r="C61" s="103" t="s">
        <v>235</v>
      </c>
      <c r="D61" s="69">
        <v>50000</v>
      </c>
      <c r="E61" s="16">
        <v>50000</v>
      </c>
      <c r="F61" s="104">
        <v>0.15</v>
      </c>
      <c r="G61" s="16">
        <v>42500</v>
      </c>
      <c r="H61" s="89">
        <f>SUM(G61:G62)</f>
        <v>106250</v>
      </c>
      <c r="I61" s="89">
        <f>B68*H61</f>
        <v>46650.989478957919</v>
      </c>
      <c r="J61" s="89">
        <v>0</v>
      </c>
    </row>
    <row r="62" spans="1:10" x14ac:dyDescent="0.25">
      <c r="A62" s="4" t="s">
        <v>117</v>
      </c>
      <c r="B62" s="6" t="s">
        <v>202</v>
      </c>
      <c r="C62" s="103"/>
      <c r="D62" s="69">
        <v>75000</v>
      </c>
      <c r="E62" s="16">
        <v>75000</v>
      </c>
      <c r="F62" s="104">
        <v>0.15</v>
      </c>
      <c r="G62" s="16">
        <v>63750</v>
      </c>
      <c r="H62" s="108"/>
      <c r="I62" s="108"/>
      <c r="J62" s="108"/>
    </row>
    <row r="63" spans="1:10" x14ac:dyDescent="0.25">
      <c r="C63" s="26" t="s">
        <v>240</v>
      </c>
      <c r="D63" s="26">
        <f>SUM(D61:D62)</f>
        <v>125000</v>
      </c>
      <c r="E63" s="26">
        <f>SUM(E61:E62)</f>
        <v>125000</v>
      </c>
      <c r="F63" s="26"/>
      <c r="G63" s="115">
        <f>SUM(G61:G62)</f>
        <v>106250</v>
      </c>
      <c r="H63" s="26"/>
      <c r="I63" s="115"/>
      <c r="J63" s="26"/>
    </row>
    <row r="64" spans="1:10" ht="36" x14ac:dyDescent="0.25">
      <c r="C64" s="109" t="s">
        <v>219</v>
      </c>
      <c r="D64" s="110" t="s">
        <v>237</v>
      </c>
      <c r="E64" s="110" t="s">
        <v>221</v>
      </c>
      <c r="F64" s="110" t="s">
        <v>238</v>
      </c>
      <c r="G64" s="110" t="s">
        <v>239</v>
      </c>
      <c r="H64" s="110" t="s">
        <v>230</v>
      </c>
    </row>
    <row r="65" spans="1:8" x14ac:dyDescent="0.25">
      <c r="A65" t="s">
        <v>241</v>
      </c>
      <c r="B65" s="116">
        <v>13364795</v>
      </c>
      <c r="C65" s="111" t="s">
        <v>140</v>
      </c>
      <c r="D65" s="112">
        <v>1000000</v>
      </c>
      <c r="E65" s="112">
        <v>1000000</v>
      </c>
      <c r="F65" s="112">
        <v>850000</v>
      </c>
      <c r="G65" s="112">
        <v>373208</v>
      </c>
      <c r="H65" s="112">
        <v>850000</v>
      </c>
    </row>
    <row r="66" spans="1:8" x14ac:dyDescent="0.25">
      <c r="A66" t="s">
        <v>223</v>
      </c>
      <c r="B66" s="116">
        <v>30439000</v>
      </c>
      <c r="C66" s="98" t="s">
        <v>166</v>
      </c>
      <c r="D66" s="99">
        <v>12440000</v>
      </c>
      <c r="E66" s="99">
        <v>12440000</v>
      </c>
      <c r="F66" s="112">
        <v>6220000</v>
      </c>
      <c r="G66" s="112">
        <v>2731004</v>
      </c>
      <c r="H66" s="112">
        <v>2700000</v>
      </c>
    </row>
    <row r="67" spans="1:8" ht="6" hidden="1" customHeight="1" x14ac:dyDescent="0.25">
      <c r="C67" s="98"/>
      <c r="D67" s="100"/>
      <c r="E67" s="100"/>
      <c r="F67" s="112"/>
      <c r="G67" s="112"/>
      <c r="H67" s="112"/>
    </row>
    <row r="68" spans="1:8" x14ac:dyDescent="0.25">
      <c r="B68" s="117">
        <f>B65/B66</f>
        <v>0.4390681362725451</v>
      </c>
      <c r="C68" s="64" t="s">
        <v>167</v>
      </c>
      <c r="D68" s="41">
        <v>11000000</v>
      </c>
      <c r="E68" s="41">
        <v>11000000</v>
      </c>
      <c r="F68" s="112">
        <v>8800000</v>
      </c>
      <c r="G68" s="112">
        <v>3863800</v>
      </c>
      <c r="H68" s="112">
        <v>3000000</v>
      </c>
    </row>
    <row r="69" spans="1:8" x14ac:dyDescent="0.25">
      <c r="C69" s="66" t="s">
        <v>174</v>
      </c>
      <c r="D69" s="41">
        <v>830000</v>
      </c>
      <c r="E69" s="41">
        <v>830000</v>
      </c>
      <c r="F69" s="112">
        <v>705500</v>
      </c>
      <c r="G69" s="112">
        <v>309763</v>
      </c>
      <c r="H69" s="112">
        <v>0</v>
      </c>
    </row>
    <row r="70" spans="1:8" ht="24" x14ac:dyDescent="0.25">
      <c r="C70" s="71" t="s">
        <v>218</v>
      </c>
      <c r="D70" s="70">
        <v>30515000</v>
      </c>
      <c r="E70" s="70">
        <v>30515000</v>
      </c>
      <c r="F70" s="112">
        <v>13731750</v>
      </c>
      <c r="G70" s="112">
        <v>6029174</v>
      </c>
      <c r="H70" s="112">
        <v>6814000</v>
      </c>
    </row>
    <row r="71" spans="1:8" x14ac:dyDescent="0.25">
      <c r="C71" s="71" t="s">
        <v>236</v>
      </c>
      <c r="D71" s="105">
        <v>125000</v>
      </c>
      <c r="E71" s="105">
        <v>125000</v>
      </c>
      <c r="F71" s="112">
        <v>106250</v>
      </c>
      <c r="G71" s="112">
        <v>46651</v>
      </c>
      <c r="H71" s="112">
        <v>0</v>
      </c>
    </row>
    <row r="72" spans="1:8" x14ac:dyDescent="0.25">
      <c r="D72" s="59">
        <f>SUM(D65:D71)</f>
        <v>55910000</v>
      </c>
      <c r="E72" s="59">
        <f>SUM(E65:E71)</f>
        <v>55910000</v>
      </c>
      <c r="F72" s="59">
        <f>SUM(F65:F71)</f>
        <v>30413500</v>
      </c>
      <c r="G72" s="59">
        <f>SUM(G65:G71)</f>
        <v>13353600</v>
      </c>
      <c r="H72" s="59">
        <f>SUM(H65:H71)</f>
        <v>13364000</v>
      </c>
    </row>
  </sheetData>
  <mergeCells count="24">
    <mergeCell ref="I6:I20"/>
    <mergeCell ref="I23:I26"/>
    <mergeCell ref="I33:I58"/>
    <mergeCell ref="I61:I62"/>
    <mergeCell ref="J23:J26"/>
    <mergeCell ref="J29:J30"/>
    <mergeCell ref="J33:J58"/>
    <mergeCell ref="J61:J62"/>
    <mergeCell ref="E66:E67"/>
    <mergeCell ref="I29:I30"/>
    <mergeCell ref="C29:C30"/>
    <mergeCell ref="C33:C58"/>
    <mergeCell ref="C66:C67"/>
    <mergeCell ref="A1:J1"/>
    <mergeCell ref="D66:D67"/>
    <mergeCell ref="C6:C20"/>
    <mergeCell ref="C23:C26"/>
    <mergeCell ref="C61:C62"/>
    <mergeCell ref="H6:H20"/>
    <mergeCell ref="H23:H26"/>
    <mergeCell ref="H29:H30"/>
    <mergeCell ref="H33:H58"/>
    <mergeCell ref="H61:H62"/>
    <mergeCell ref="J6:J20"/>
  </mergeCells>
  <pageMargins left="0.7" right="0.7" top="0.78740157499999996" bottom="0.78740157499999996" header="0.3" footer="0.3"/>
  <pageSetup paperSize="8" scale="7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>
      <selection activeCell="D11" sqref="D11"/>
    </sheetView>
  </sheetViews>
  <sheetFormatPr defaultRowHeight="15" x14ac:dyDescent="0.25"/>
  <cols>
    <col min="1" max="1" width="17.5703125" bestFit="1" customWidth="1"/>
    <col min="2" max="2" width="24.5703125" customWidth="1"/>
    <col min="3" max="3" width="18.140625" customWidth="1"/>
    <col min="4" max="4" width="14.140625" customWidth="1"/>
    <col min="5" max="5" width="13.85546875" customWidth="1"/>
  </cols>
  <sheetData>
    <row r="1" spans="1:5" x14ac:dyDescent="0.25">
      <c r="A1" s="102" t="s">
        <v>231</v>
      </c>
      <c r="B1" s="102"/>
      <c r="C1" s="102"/>
      <c r="D1" s="102"/>
      <c r="E1" s="102"/>
    </row>
    <row r="2" spans="1:5" ht="36" x14ac:dyDescent="0.25">
      <c r="A2" s="2" t="s">
        <v>1</v>
      </c>
      <c r="B2" s="2" t="s">
        <v>2</v>
      </c>
      <c r="C2" s="3" t="s">
        <v>3</v>
      </c>
      <c r="D2" s="1" t="s">
        <v>0</v>
      </c>
      <c r="E2" s="2" t="s">
        <v>16</v>
      </c>
    </row>
    <row r="3" spans="1:5" ht="24.75" customHeight="1" x14ac:dyDescent="0.25">
      <c r="A3" s="4" t="s">
        <v>143</v>
      </c>
      <c r="B3" s="4" t="s">
        <v>144</v>
      </c>
      <c r="C3" s="101" t="s">
        <v>166</v>
      </c>
      <c r="D3" s="16">
        <v>14000000</v>
      </c>
      <c r="E3" s="7">
        <v>0</v>
      </c>
    </row>
    <row r="4" spans="1:5" ht="15" customHeight="1" x14ac:dyDescent="0.25">
      <c r="A4" s="4" t="s">
        <v>145</v>
      </c>
      <c r="B4" s="4" t="s">
        <v>146</v>
      </c>
      <c r="C4" s="101"/>
      <c r="D4" s="16">
        <v>6000000</v>
      </c>
      <c r="E4" s="7">
        <v>0</v>
      </c>
    </row>
    <row r="5" spans="1:5" ht="24" x14ac:dyDescent="0.25">
      <c r="A5" s="37" t="s">
        <v>171</v>
      </c>
      <c r="B5" s="37" t="s">
        <v>173</v>
      </c>
      <c r="C5" s="32" t="s">
        <v>167</v>
      </c>
      <c r="D5" s="36">
        <v>9000000</v>
      </c>
      <c r="E5" s="7">
        <v>0</v>
      </c>
    </row>
    <row r="6" spans="1:5" ht="24.75" x14ac:dyDescent="0.25">
      <c r="A6" s="6" t="s">
        <v>43</v>
      </c>
      <c r="B6" s="6" t="s">
        <v>232</v>
      </c>
      <c r="C6" s="97" t="s">
        <v>174</v>
      </c>
      <c r="D6" s="24">
        <v>18500000</v>
      </c>
      <c r="E6" s="7">
        <v>0</v>
      </c>
    </row>
    <row r="7" spans="1:5" ht="48.75" x14ac:dyDescent="0.25">
      <c r="A7" s="6" t="s">
        <v>171</v>
      </c>
      <c r="B7" s="6" t="s">
        <v>233</v>
      </c>
      <c r="C7" s="97"/>
      <c r="D7" s="24">
        <v>11000000</v>
      </c>
      <c r="E7" s="7">
        <v>0</v>
      </c>
    </row>
    <row r="8" spans="1:5" ht="48.75" x14ac:dyDescent="0.25">
      <c r="A8" s="4" t="s">
        <v>193</v>
      </c>
      <c r="B8" s="4" t="s">
        <v>209</v>
      </c>
      <c r="C8" s="80" t="s">
        <v>234</v>
      </c>
      <c r="D8" s="16">
        <v>10000000</v>
      </c>
      <c r="E8" s="7">
        <v>0</v>
      </c>
    </row>
    <row r="9" spans="1:5" ht="36.75" x14ac:dyDescent="0.25">
      <c r="A9" s="4" t="s">
        <v>143</v>
      </c>
      <c r="B9" s="4" t="s">
        <v>215</v>
      </c>
      <c r="C9" s="80"/>
      <c r="D9" s="16">
        <v>7000000</v>
      </c>
      <c r="E9" s="7">
        <v>0</v>
      </c>
    </row>
    <row r="10" spans="1:5" x14ac:dyDescent="0.25">
      <c r="D10" s="25">
        <f>SUM(D3:D9)</f>
        <v>75500000</v>
      </c>
    </row>
  </sheetData>
  <mergeCells count="4">
    <mergeCell ref="C3:C4"/>
    <mergeCell ref="A1:E1"/>
    <mergeCell ref="C6:C7"/>
    <mergeCell ref="C8:C9"/>
  </mergeCells>
  <pageMargins left="0.7" right="0.7" top="0.78740157499999996" bottom="0.78740157499999996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IROP-čerpatelné</vt:lpstr>
      <vt:lpstr>IROP-nečerpatelné</vt:lpstr>
      <vt:lpstr>PRV</vt:lpstr>
      <vt:lpstr>PRV nečerpatelné</vt:lpstr>
      <vt:lpstr>OPZ</vt:lpstr>
      <vt:lpstr>'IROP-čerpatelné'!Oblast_tisku</vt:lpstr>
      <vt:lpstr>'IROP-nečerpatelné'!Oblast_tisku</vt:lpstr>
      <vt:lpstr>PRV!Oblast_tisku</vt:lpstr>
      <vt:lpstr>'PRV nečerpatelné'!Oblast_tisku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 Zedníčková</dc:creator>
  <cp:lastModifiedBy>Šárka Zedníčková</cp:lastModifiedBy>
  <cp:lastPrinted>2015-11-11T13:05:19Z</cp:lastPrinted>
  <dcterms:created xsi:type="dcterms:W3CDTF">2015-11-10T07:45:48Z</dcterms:created>
  <dcterms:modified xsi:type="dcterms:W3CDTF">2015-11-11T13:06:25Z</dcterms:modified>
</cp:coreProperties>
</file>