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slavka-my.sharepoint.com/personal/zednickova_oslavka_cz/Documents/Plocha/"/>
    </mc:Choice>
  </mc:AlternateContent>
  <xr:revisionPtr revIDLastSave="0" documentId="8_{F907AEAB-F2FF-462B-BC8D-60AC02F6F87C}" xr6:coauthVersionLast="46" xr6:coauthVersionMax="46" xr10:uidLastSave="{00000000-0000-0000-0000-000000000000}"/>
  <bookViews>
    <workbookView xWindow="-108" yWindow="-108" windowWidth="23256" windowHeight="12576" tabRatio="847" xr2:uid="{00000000-000D-0000-FFFF-FFFF00000000}"/>
  </bookViews>
  <sheets>
    <sheet name="postup" sheetId="16" r:id="rId1"/>
    <sheet name="2019-ÚČ" sheetId="54" r:id="rId2"/>
    <sheet name="2018-ÚČ" sheetId="52" r:id="rId3"/>
    <sheet name="2017-ÚČ" sheetId="51" r:id="rId4"/>
    <sheet name="2016-ÚČ" sheetId="45" r:id="rId5"/>
    <sheet name="2015-ÚČ" sheetId="43" r:id="rId6"/>
    <sheet name="2014-ÚČ" sheetId="29" r:id="rId7"/>
    <sheet name="2019-DE" sheetId="55" r:id="rId8"/>
    <sheet name="2018-DE" sheetId="53" r:id="rId9"/>
    <sheet name="2017-DE" sheetId="50" r:id="rId10"/>
    <sheet name="2016-DE" sheetId="47" r:id="rId11"/>
    <sheet name="2015-DE" sheetId="44" r:id="rId12"/>
    <sheet name="PomocnyMCA" sheetId="4" state="veryHidden" r:id="rId13"/>
    <sheet name="2014-DE" sheetId="42" r:id="rId14"/>
    <sheet name="bodování" sheetId="3" r:id="rId15"/>
  </sheets>
  <definedNames>
    <definedName name="_xlnm.Print_Area" localSheetId="13">'2014-DE'!$A$1:$I$15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44" l="1"/>
  <c r="H15" i="44"/>
  <c r="J15" i="43"/>
  <c r="I15" i="43"/>
  <c r="I15" i="55"/>
  <c r="H15" i="55"/>
  <c r="I14" i="55"/>
  <c r="H14" i="55"/>
  <c r="I13" i="55"/>
  <c r="H13" i="55"/>
  <c r="I12" i="55"/>
  <c r="H12" i="55"/>
  <c r="I11" i="55"/>
  <c r="H11" i="55"/>
  <c r="I10" i="55"/>
  <c r="H10" i="55"/>
  <c r="I9" i="55"/>
  <c r="H9" i="55"/>
  <c r="I8" i="55"/>
  <c r="H8" i="55"/>
  <c r="I7" i="55"/>
  <c r="H7" i="55"/>
  <c r="I6" i="55"/>
  <c r="H6" i="55"/>
  <c r="I15" i="54"/>
  <c r="J15" i="54" s="1"/>
  <c r="J14" i="54"/>
  <c r="I14" i="54"/>
  <c r="I13" i="54"/>
  <c r="J13" i="54" s="1"/>
  <c r="I12" i="54"/>
  <c r="J12" i="54" s="1"/>
  <c r="I11" i="54"/>
  <c r="J11" i="54" s="1"/>
  <c r="J10" i="54"/>
  <c r="I10" i="54"/>
  <c r="I9" i="54"/>
  <c r="J9" i="54" s="1"/>
  <c r="J8" i="54"/>
  <c r="I8" i="54"/>
  <c r="J7" i="54"/>
  <c r="I7" i="54"/>
  <c r="J6" i="54"/>
  <c r="I6" i="54"/>
  <c r="I16" i="55" l="1"/>
  <c r="J16" i="54"/>
  <c r="I15" i="52"/>
  <c r="I15" i="53"/>
  <c r="H15" i="53" l="1"/>
  <c r="I14" i="53"/>
  <c r="H14" i="53"/>
  <c r="I13" i="53"/>
  <c r="H13" i="53"/>
  <c r="I12" i="53"/>
  <c r="H12" i="53"/>
  <c r="I11" i="53"/>
  <c r="H11" i="53"/>
  <c r="I10" i="53"/>
  <c r="H10" i="53"/>
  <c r="I9" i="53"/>
  <c r="H9" i="53"/>
  <c r="I8" i="53"/>
  <c r="H8" i="53"/>
  <c r="I7" i="53"/>
  <c r="H7" i="53"/>
  <c r="I6" i="53"/>
  <c r="H6" i="53"/>
  <c r="J15" i="52"/>
  <c r="I14" i="52"/>
  <c r="I13" i="52"/>
  <c r="I12" i="52"/>
  <c r="I11" i="52"/>
  <c r="I10" i="52"/>
  <c r="I9" i="52"/>
  <c r="I16" i="53" l="1"/>
  <c r="J14" i="52"/>
  <c r="J13" i="52"/>
  <c r="J12" i="52"/>
  <c r="J11" i="52"/>
  <c r="J10" i="52"/>
  <c r="J9" i="52"/>
  <c r="I8" i="52"/>
  <c r="J8" i="52" s="1"/>
  <c r="I7" i="52"/>
  <c r="J7" i="52" s="1"/>
  <c r="I6" i="52"/>
  <c r="J6" i="52" s="1"/>
  <c r="H24" i="3" l="1"/>
  <c r="H15" i="3"/>
  <c r="J16" i="52"/>
  <c r="I14" i="44"/>
  <c r="I14" i="47"/>
  <c r="I14" i="50"/>
  <c r="H9" i="3" l="1"/>
  <c r="H15" i="50"/>
  <c r="I15" i="50"/>
  <c r="I15" i="51"/>
  <c r="J15" i="51"/>
  <c r="I14" i="51"/>
  <c r="J14" i="51" s="1"/>
  <c r="I13" i="51"/>
  <c r="J13" i="51" s="1"/>
  <c r="I12" i="51"/>
  <c r="J12" i="51" s="1"/>
  <c r="J11" i="51"/>
  <c r="I11" i="51"/>
  <c r="I10" i="51"/>
  <c r="J10" i="51" s="1"/>
  <c r="I9" i="51"/>
  <c r="J9" i="51" s="1"/>
  <c r="I8" i="51"/>
  <c r="J8" i="51" s="1"/>
  <c r="I7" i="51"/>
  <c r="J7" i="51" s="1"/>
  <c r="I6" i="51"/>
  <c r="J6" i="51" s="1"/>
  <c r="H14" i="50"/>
  <c r="I13" i="50"/>
  <c r="H13" i="50"/>
  <c r="I12" i="50"/>
  <c r="H12" i="50"/>
  <c r="I11" i="50"/>
  <c r="H11" i="50"/>
  <c r="I10" i="50"/>
  <c r="H10" i="50"/>
  <c r="I9" i="50"/>
  <c r="H9" i="50"/>
  <c r="I8" i="50"/>
  <c r="H8" i="50"/>
  <c r="I7" i="50"/>
  <c r="H7" i="50"/>
  <c r="I6" i="50"/>
  <c r="H6" i="50"/>
  <c r="J16" i="51" l="1"/>
  <c r="I16" i="50"/>
  <c r="I10" i="45"/>
  <c r="H16" i="3" l="1"/>
  <c r="H21" i="3"/>
  <c r="H12" i="3"/>
  <c r="H25" i="3"/>
  <c r="H18" i="3"/>
  <c r="H10" i="3"/>
  <c r="H6" i="3"/>
  <c r="H14" i="44"/>
  <c r="H13" i="44"/>
  <c r="I13" i="44" s="1"/>
  <c r="H12" i="44"/>
  <c r="I12" i="44" s="1"/>
  <c r="I11" i="44"/>
  <c r="H11" i="44"/>
  <c r="H10" i="44"/>
  <c r="I10" i="44" s="1"/>
  <c r="H9" i="44"/>
  <c r="I9" i="44" s="1"/>
  <c r="H8" i="44"/>
  <c r="I8" i="44" s="1"/>
  <c r="H7" i="44"/>
  <c r="I7" i="44" s="1"/>
  <c r="H6" i="44"/>
  <c r="I6" i="44" s="1"/>
  <c r="H15" i="47"/>
  <c r="I15" i="47" s="1"/>
  <c r="H14" i="47"/>
  <c r="I13" i="47"/>
  <c r="H13" i="47"/>
  <c r="H12" i="47"/>
  <c r="I12" i="47" s="1"/>
  <c r="I11" i="47"/>
  <c r="H11" i="47"/>
  <c r="H10" i="47"/>
  <c r="I10" i="47" s="1"/>
  <c r="H9" i="47"/>
  <c r="I9" i="47" s="1"/>
  <c r="H8" i="47"/>
  <c r="I8" i="47" s="1"/>
  <c r="H7" i="47"/>
  <c r="I7" i="47" s="1"/>
  <c r="H6" i="47"/>
  <c r="I6" i="47" s="1"/>
  <c r="I14" i="43"/>
  <c r="J14" i="43" s="1"/>
  <c r="I13" i="43"/>
  <c r="J13" i="43" s="1"/>
  <c r="I12" i="43"/>
  <c r="J12" i="43" s="1"/>
  <c r="I11" i="43"/>
  <c r="J11" i="43" s="1"/>
  <c r="I10" i="43"/>
  <c r="J10" i="43" s="1"/>
  <c r="I9" i="43"/>
  <c r="J9" i="43" s="1"/>
  <c r="I8" i="43"/>
  <c r="J8" i="43" s="1"/>
  <c r="I7" i="43"/>
  <c r="J7" i="43" s="1"/>
  <c r="I6" i="43"/>
  <c r="J6" i="43" s="1"/>
  <c r="I15" i="45"/>
  <c r="J15" i="45" s="1"/>
  <c r="I14" i="45"/>
  <c r="J14" i="45" s="1"/>
  <c r="I13" i="45"/>
  <c r="J13" i="45" s="1"/>
  <c r="I12" i="45"/>
  <c r="J12" i="45" s="1"/>
  <c r="I11" i="45"/>
  <c r="J11" i="45" s="1"/>
  <c r="J10" i="45"/>
  <c r="I9" i="45"/>
  <c r="J9" i="45" s="1"/>
  <c r="I8" i="45"/>
  <c r="J8" i="45" s="1"/>
  <c r="I7" i="45"/>
  <c r="J7" i="45" s="1"/>
  <c r="I6" i="45"/>
  <c r="J6" i="45" s="1"/>
  <c r="I16" i="44" l="1"/>
  <c r="I16" i="47"/>
  <c r="J16" i="43"/>
  <c r="J16" i="45"/>
  <c r="H17" i="3" l="1"/>
  <c r="H13" i="3"/>
  <c r="I13" i="3" s="1"/>
  <c r="H26" i="3"/>
  <c r="H22" i="3"/>
  <c r="H19" i="3"/>
  <c r="I9" i="3"/>
  <c r="H11" i="3"/>
  <c r="I11" i="3" s="1"/>
  <c r="H7" i="3"/>
  <c r="I7" i="3" s="1"/>
  <c r="H8" i="3"/>
  <c r="I8" i="3" s="1"/>
  <c r="H23" i="3"/>
  <c r="I23" i="3" s="1"/>
  <c r="H14" i="3"/>
  <c r="H20" i="3"/>
  <c r="I20" i="3" s="1"/>
  <c r="I18" i="3"/>
  <c r="I21" i="3"/>
  <c r="I15" i="3"/>
  <c r="I12" i="3"/>
  <c r="I24" i="3"/>
  <c r="I6" i="3"/>
  <c r="I14" i="3"/>
  <c r="I17" i="3"/>
  <c r="I25" i="3"/>
  <c r="I16" i="3"/>
  <c r="I26" i="3"/>
  <c r="I19" i="3"/>
  <c r="I22" i="3"/>
  <c r="I10" i="3"/>
</calcChain>
</file>

<file path=xl/sharedStrings.xml><?xml version="1.0" encoding="utf-8"?>
<sst xmlns="http://schemas.openxmlformats.org/spreadsheetml/2006/main" count="1092" uniqueCount="336">
  <si>
    <t xml:space="preserve">Výsledek hospodaření minulých let </t>
  </si>
  <si>
    <t>Výsledek hospodaření běžného účetního období</t>
  </si>
  <si>
    <t xml:space="preserve">Pasiva celkem </t>
  </si>
  <si>
    <t>Cizí zdroje</t>
  </si>
  <si>
    <t>Rezervy</t>
  </si>
  <si>
    <t>Odpisy dlouhodobého nehmotného a hmotného majetku</t>
  </si>
  <si>
    <t xml:space="preserve">Oběžná aktiva </t>
  </si>
  <si>
    <t xml:space="preserve">Časové rozlišení </t>
  </si>
  <si>
    <t>Krátkodobé závazky</t>
  </si>
  <si>
    <t>Krátkodobé finanční výpomoci</t>
  </si>
  <si>
    <t xml:space="preserve">Zásoby </t>
  </si>
  <si>
    <t>Krátkodobé pohledávky</t>
  </si>
  <si>
    <t>Krátkodobý finanční majetek</t>
  </si>
  <si>
    <t>Dohadné účty pasivní</t>
  </si>
  <si>
    <t>Dohadné účty aktivní</t>
  </si>
  <si>
    <t>001</t>
  </si>
  <si>
    <t>031</t>
  </si>
  <si>
    <t>032</t>
  </si>
  <si>
    <t>ROA</t>
  </si>
  <si>
    <t>Úrokové krytí</t>
  </si>
  <si>
    <t>Krytí zásob čistým pracovním kapitálem</t>
  </si>
  <si>
    <t>Doba splatnosti dluhů, z cash flow</t>
  </si>
  <si>
    <t>Rentabilita výkonů, z cash flow</t>
  </si>
  <si>
    <t>Přidaná hodnota / vstupy</t>
  </si>
  <si>
    <t>Celková zadluženost</t>
  </si>
  <si>
    <t>položka</t>
  </si>
  <si>
    <t>číslo rádku</t>
  </si>
  <si>
    <t>běžné účetní období</t>
  </si>
  <si>
    <t>01</t>
  </si>
  <si>
    <t>Tržby za prodej zboží</t>
  </si>
  <si>
    <t>Náklady vynaložené na prodané zboží</t>
  </si>
  <si>
    <t>Výkony</t>
  </si>
  <si>
    <t>04</t>
  </si>
  <si>
    <t>02</t>
  </si>
  <si>
    <t>Výkonová spotřeba</t>
  </si>
  <si>
    <t>08</t>
  </si>
  <si>
    <t>Přidaná hodnota</t>
  </si>
  <si>
    <t>11</t>
  </si>
  <si>
    <t>18</t>
  </si>
  <si>
    <t>Změna stavu rezerv a opravných položek v provozní oblasti a komplexních nákladů příštích období</t>
  </si>
  <si>
    <t>25</t>
  </si>
  <si>
    <t xml:space="preserve">Provozní výsledek hospodaření </t>
  </si>
  <si>
    <t>30</t>
  </si>
  <si>
    <t>Nákladové úroky</t>
  </si>
  <si>
    <t>43</t>
  </si>
  <si>
    <t>ukazatel</t>
  </si>
  <si>
    <t>výsledek ukazatele</t>
  </si>
  <si>
    <t>Dlouhodobá rentabilita</t>
  </si>
  <si>
    <t>Aktiva celkem</t>
  </si>
  <si>
    <t>č.</t>
  </si>
  <si>
    <t>103</t>
  </si>
  <si>
    <t>104</t>
  </si>
  <si>
    <t>BODY</t>
  </si>
  <si>
    <t>∑</t>
  </si>
  <si>
    <t>od</t>
  </si>
  <si>
    <t>kategorie</t>
  </si>
  <si>
    <t>E - NE</t>
  </si>
  <si>
    <t>C - ANO</t>
  </si>
  <si>
    <t>B - ANO</t>
  </si>
  <si>
    <t>A - ANO</t>
  </si>
  <si>
    <t>roky</t>
  </si>
  <si>
    <t>období</t>
  </si>
  <si>
    <t>průměrný počet bodů</t>
  </si>
  <si>
    <t>ANO/NE</t>
  </si>
  <si>
    <t>Postup:</t>
  </si>
  <si>
    <t>bodování</t>
  </si>
  <si>
    <t>na konci zdaňovacího období</t>
  </si>
  <si>
    <t>1</t>
  </si>
  <si>
    <t>2</t>
  </si>
  <si>
    <t>3</t>
  </si>
  <si>
    <t>4</t>
  </si>
  <si>
    <t>5</t>
  </si>
  <si>
    <t>6</t>
  </si>
  <si>
    <t>7</t>
  </si>
  <si>
    <t>8</t>
  </si>
  <si>
    <t>Peněžní prostředky v hotovosti</t>
  </si>
  <si>
    <t>Peněžní prostředky na bankovních účtech</t>
  </si>
  <si>
    <t>Zásoby</t>
  </si>
  <si>
    <t>poplatník</t>
  </si>
  <si>
    <t>101</t>
  </si>
  <si>
    <t>102</t>
  </si>
  <si>
    <t>Odpisy</t>
  </si>
  <si>
    <t>ODP</t>
  </si>
  <si>
    <t>PŘÍLOHA č. 1, str. 1</t>
  </si>
  <si>
    <t>PŘÍLOHA č. 1, str. 2</t>
  </si>
  <si>
    <t>Odpisový plán</t>
  </si>
  <si>
    <t>Rentabilita celkového majetku</t>
  </si>
  <si>
    <t>Rentabilita vlastních zdrojů</t>
  </si>
  <si>
    <t>Podíl výdajů na 1 Kč příjmů</t>
  </si>
  <si>
    <t>Doba obratu zásob</t>
  </si>
  <si>
    <t>Obrátkovost majetku</t>
  </si>
  <si>
    <t>Doba splatnosti závazků</t>
  </si>
  <si>
    <t>účetnictví</t>
  </si>
  <si>
    <t>Finanční zdraví podniku</t>
  </si>
  <si>
    <t>Výsledné hodnocení</t>
  </si>
  <si>
    <t xml:space="preserve">1) vyplní se předem připravené výkazy na jednotlivých listech </t>
  </si>
  <si>
    <t>, resp.</t>
  </si>
  <si>
    <t>z listu</t>
  </si>
  <si>
    <t xml:space="preserve"> FINANČNÍ ZDRAVÍ</t>
  </si>
  <si>
    <t>048</t>
  </si>
  <si>
    <t>056</t>
  </si>
  <si>
    <t>058</t>
  </si>
  <si>
    <t>063</t>
  </si>
  <si>
    <t>067</t>
  </si>
  <si>
    <t>Krytí dlouhodobého majetku vl. zdroji</t>
  </si>
  <si>
    <t>D. Tabulka pro poplatníky, kteří vedou daňovou</t>
  </si>
  <si>
    <r>
      <t xml:space="preserve">evidenci podle </t>
    </r>
    <r>
      <rPr>
        <sz val="11"/>
        <rFont val="Arial"/>
        <family val="2"/>
        <charset val="238"/>
      </rPr>
      <t>§</t>
    </r>
    <r>
      <rPr>
        <i/>
        <sz val="11"/>
        <rFont val="Verdana"/>
        <family val="2"/>
        <charset val="238"/>
      </rPr>
      <t xml:space="preserve"> 7b zákona</t>
    </r>
  </si>
  <si>
    <t>Pohledávky včetně poskytnutých úvěrů a půjček</t>
  </si>
  <si>
    <t>Ostatní majetek</t>
  </si>
  <si>
    <t>Dlouhodobý nehmotný majetek *)</t>
  </si>
  <si>
    <t>Cenné papíry a peněžní vklady *)</t>
  </si>
  <si>
    <t xml:space="preserve">*) v daňovém přiznání součástí položky Ostatní majetek (výši Ostatního </t>
  </si>
  <si>
    <t>majetku je tak nutno upravit - odečíst - DNM, resp. CP a peněžní vklady)</t>
  </si>
  <si>
    <t>Příjmy podle § 7 zákona</t>
  </si>
  <si>
    <t>Výdaje související s příjmy podle § 7 zákona</t>
  </si>
  <si>
    <t>- výpočet finančního zdraví se provádí z Rozvahy a Výkazu zisku a ztráty v případě žadatele účetní jednotky, nebo</t>
  </si>
  <si>
    <t>daňové evidence</t>
  </si>
  <si>
    <t>daňové evidence na účetnictví)</t>
  </si>
  <si>
    <t>087</t>
  </si>
  <si>
    <t>Krátkodobé bankovní úvěry</t>
  </si>
  <si>
    <t>080</t>
  </si>
  <si>
    <t>083</t>
  </si>
  <si>
    <t>089</t>
  </si>
  <si>
    <t>105</t>
  </si>
  <si>
    <t>120</t>
  </si>
  <si>
    <t>121</t>
  </si>
  <si>
    <t>Hmotný majetek</t>
  </si>
  <si>
    <t>Výsledek hospodaření za účetní období</t>
  </si>
  <si>
    <t>60</t>
  </si>
  <si>
    <t>22</t>
  </si>
  <si>
    <t>Zůstatková cena prodaného dlouhodobého majetku a materiálu</t>
  </si>
  <si>
    <t>090</t>
  </si>
  <si>
    <t>106</t>
  </si>
  <si>
    <t>116</t>
  </si>
  <si>
    <t>122</t>
  </si>
  <si>
    <t>Dlouhodobý majetek</t>
  </si>
  <si>
    <t>003</t>
  </si>
  <si>
    <t>Pohotová likvidita (L2)</t>
  </si>
  <si>
    <t>Investiční aktivita</t>
  </si>
  <si>
    <t>"Pohotová likvidita"</t>
  </si>
  <si>
    <t>D - NE</t>
  </si>
  <si>
    <t>Rozdíl mezi příjmy a výdaji (ř. 101 - 102)</t>
  </si>
  <si>
    <t>2) ukazatelé se automaticky propočítají vč. přidělení bodů, celkové bodové hodnocení spolu s výsledkem FZ se zjistí</t>
  </si>
  <si>
    <t>Výsledek ukazatelů za rok 2015</t>
  </si>
  <si>
    <t>Počet bodů celkem za rok 2015</t>
  </si>
  <si>
    <t xml:space="preserve">Dluhy včetně přijatých úvěrů a zápůjček </t>
  </si>
  <si>
    <t>Fondy ze zisku</t>
  </si>
  <si>
    <t>B.</t>
  </si>
  <si>
    <t xml:space="preserve">C. </t>
  </si>
  <si>
    <t>C. I.</t>
  </si>
  <si>
    <t>C. III.</t>
  </si>
  <si>
    <t>C. III. 8</t>
  </si>
  <si>
    <t xml:space="preserve">C. IV. </t>
  </si>
  <si>
    <t xml:space="preserve">D. I. </t>
  </si>
  <si>
    <t xml:space="preserve">A. III. </t>
  </si>
  <si>
    <t xml:space="preserve">A. IV. </t>
  </si>
  <si>
    <t>A. V. 1</t>
  </si>
  <si>
    <t xml:space="preserve">B. </t>
  </si>
  <si>
    <t xml:space="preserve">B. I. </t>
  </si>
  <si>
    <t xml:space="preserve">B. III. </t>
  </si>
  <si>
    <t>B. III. 10</t>
  </si>
  <si>
    <t>B. IV. 3</t>
  </si>
  <si>
    <t xml:space="preserve">C. I. </t>
  </si>
  <si>
    <t xml:space="preserve">I. </t>
  </si>
  <si>
    <t xml:space="preserve">A. </t>
  </si>
  <si>
    <t xml:space="preserve">II. </t>
  </si>
  <si>
    <t xml:space="preserve"> + </t>
  </si>
  <si>
    <t xml:space="preserve">E. </t>
  </si>
  <si>
    <t xml:space="preserve">F. </t>
  </si>
  <si>
    <t xml:space="preserve">G. </t>
  </si>
  <si>
    <t xml:space="preserve">N. </t>
  </si>
  <si>
    <t>***</t>
  </si>
  <si>
    <t>*</t>
  </si>
  <si>
    <t xml:space="preserve">označení </t>
  </si>
  <si>
    <t>B. II. 8</t>
  </si>
  <si>
    <t>B. IV. 2</t>
  </si>
  <si>
    <t>C. II. 2.</t>
  </si>
  <si>
    <t>Dohadné účty aktivní (kr. pohledávky)</t>
  </si>
  <si>
    <t>C. II. 2. 4. 5.</t>
  </si>
  <si>
    <t xml:space="preserve">C. III. </t>
  </si>
  <si>
    <t>Výsledek hospodaření minulých let (+/-)</t>
  </si>
  <si>
    <t>A. V.</t>
  </si>
  <si>
    <t>B + C</t>
  </si>
  <si>
    <t>C. I. 9. 2.</t>
  </si>
  <si>
    <t>Dohadné účty pasivní (dl. závazky)</t>
  </si>
  <si>
    <t xml:space="preserve">C. II. </t>
  </si>
  <si>
    <t>Dohadné účty pasivní (kr. závazky)</t>
  </si>
  <si>
    <t>C. II. 8. 6.</t>
  </si>
  <si>
    <t>Závazky k úvěrovým institucím</t>
  </si>
  <si>
    <t>C. II. 8. 2.</t>
  </si>
  <si>
    <t>Časové rozlišení pasiv</t>
  </si>
  <si>
    <t xml:space="preserve">D. </t>
  </si>
  <si>
    <t>Časové rozlišení aktiv</t>
  </si>
  <si>
    <t>A. 1.</t>
  </si>
  <si>
    <t>I.</t>
  </si>
  <si>
    <t>Tržby z prodeje výrobků a služeb</t>
  </si>
  <si>
    <t>Změna stavu zásob vlastní činnosti (+/-)</t>
  </si>
  <si>
    <t>C.</t>
  </si>
  <si>
    <t>Aktivace (-)</t>
  </si>
  <si>
    <t>A. 2.</t>
  </si>
  <si>
    <t>Spotřeba materiálu a energie</t>
  </si>
  <si>
    <t>Služby</t>
  </si>
  <si>
    <t>A. 3.</t>
  </si>
  <si>
    <t>E. 1. 1.</t>
  </si>
  <si>
    <t>Úpravy hodnot dlouhodobého nehmotného a hmotného majetku - trvalé</t>
  </si>
  <si>
    <t>F. 1.</t>
  </si>
  <si>
    <t>Zůstatková cena prodaného dlouhodobého majetku</t>
  </si>
  <si>
    <t>Zůstatková cena prodaného materiálu</t>
  </si>
  <si>
    <t>F. 2.</t>
  </si>
  <si>
    <t>E. 1. 2.</t>
  </si>
  <si>
    <t>Úpravy hodnot dlouhodobého nehmotného a hmotného majetku - dočasné</t>
  </si>
  <si>
    <t>E. 2.</t>
  </si>
  <si>
    <t>Úpravy hodnot zásob</t>
  </si>
  <si>
    <t>E. 3.</t>
  </si>
  <si>
    <t>Úpravy hodnot pohledávek</t>
  </si>
  <si>
    <t>F. 4.</t>
  </si>
  <si>
    <t>Rezervy v provozní oblasti a komplexní náklady příštích období</t>
  </si>
  <si>
    <t>Provozní výsledek hospodaření (+/-)</t>
  </si>
  <si>
    <t xml:space="preserve">J. </t>
  </si>
  <si>
    <t>Nákladové úroky a podobné náklady</t>
  </si>
  <si>
    <t>Výsledek hospodaření za účetní období (+/-)</t>
  </si>
  <si>
    <t>A.</t>
  </si>
  <si>
    <t>Peněžní prostředky</t>
  </si>
  <si>
    <t>Výsledek ukazatelů za rok 2016</t>
  </si>
  <si>
    <t>03</t>
  </si>
  <si>
    <t>07</t>
  </si>
  <si>
    <t>05</t>
  </si>
  <si>
    <t>06</t>
  </si>
  <si>
    <t>16</t>
  </si>
  <si>
    <t>26</t>
  </si>
  <si>
    <t>17</t>
  </si>
  <si>
    <t>19</t>
  </si>
  <si>
    <t>28</t>
  </si>
  <si>
    <t>55</t>
  </si>
  <si>
    <t>037</t>
  </si>
  <si>
    <t>038</t>
  </si>
  <si>
    <t>057</t>
  </si>
  <si>
    <t>066</t>
  </si>
  <si>
    <t>068</t>
  </si>
  <si>
    <t>071</t>
  </si>
  <si>
    <t>074</t>
  </si>
  <si>
    <t>078</t>
  </si>
  <si>
    <t>092</t>
  </si>
  <si>
    <t>095</t>
  </si>
  <si>
    <t>099</t>
  </si>
  <si>
    <t>123</t>
  </si>
  <si>
    <t>139</t>
  </si>
  <si>
    <t>127</t>
  </si>
  <si>
    <t>135</t>
  </si>
  <si>
    <t>141</t>
  </si>
  <si>
    <t>(ve výjimečných případech i pouze za dva roky - nově vzniklý subjekt či subjekt poškozený z důvodů vyšší moci -</t>
  </si>
  <si>
    <t>či mimořádných okolností)</t>
  </si>
  <si>
    <t>- výpočet se provádí za poslední tři uzavřená účetní období</t>
  </si>
  <si>
    <t>Výsledek se týká subjektu, který prokazuje finanční zdraví</t>
  </si>
  <si>
    <t>Počet bodů celkem za rok 2016</t>
  </si>
  <si>
    <t>do (včetně)</t>
  </si>
  <si>
    <t>2017-ÚČ, 2016-ÚČ, 2015-ÚČ</t>
  </si>
  <si>
    <t>za účetnictví roky 2017, 2016, 2015</t>
  </si>
  <si>
    <t>za účetnictví roky 2017, 2016</t>
  </si>
  <si>
    <t>2017-DE, 2016-DE, 2015-DE</t>
  </si>
  <si>
    <t>za daňovou evidenci roky 2017, 2016, 2015</t>
  </si>
  <si>
    <t xml:space="preserve"> 2017-DE, 2016-DE </t>
  </si>
  <si>
    <t>za daňovou evidenci roky 2017, 2016</t>
  </si>
  <si>
    <t>2017-ÚČ, 2016-ÚČ, 2015-DE</t>
  </si>
  <si>
    <t>za účetnictví roky 2017, 2016 a daňovou evidenci rok 2015</t>
  </si>
  <si>
    <t xml:space="preserve"> 2017-ÚČ, 2016-DE </t>
  </si>
  <si>
    <t>za účetnictví rok 2017 a daňovou evidenci rok 2016</t>
  </si>
  <si>
    <t>Výsledek ukazatelů za rok 2017</t>
  </si>
  <si>
    <t>Počet bodů celkem za rok 2017</t>
  </si>
  <si>
    <t>2017-ÚČ, 2016-DE, 2015-DE</t>
  </si>
  <si>
    <t>za účetnictví rok 2017 a daňovou evidenci roky 2016, 2015</t>
  </si>
  <si>
    <t>Pohledávky včetně poskytnutých úvěrů a zápůjček</t>
  </si>
  <si>
    <t>Stálá aktiva</t>
  </si>
  <si>
    <t xml:space="preserve">C. II. 3. </t>
  </si>
  <si>
    <t>Prodaný materiál</t>
  </si>
  <si>
    <t>Výsledek ukazatelů za rok 2018</t>
  </si>
  <si>
    <t>Počet bodů celkem za rok 2018</t>
  </si>
  <si>
    <t>072</t>
  </si>
  <si>
    <t>075</t>
  </si>
  <si>
    <t>082</t>
  </si>
  <si>
    <t>096</t>
  </si>
  <si>
    <t>124</t>
  </si>
  <si>
    <t>126</t>
  </si>
  <si>
    <t>130</t>
  </si>
  <si>
    <t>138</t>
  </si>
  <si>
    <t>142</t>
  </si>
  <si>
    <t>144</t>
  </si>
  <si>
    <t>147</t>
  </si>
  <si>
    <t>2018-ÚČ, 2017-ÚČ, 2016-ÚČ</t>
  </si>
  <si>
    <t xml:space="preserve"> 2017-ÚČ, 2016-ÚČ </t>
  </si>
  <si>
    <t>2018-DE, 2017-DE, 2016-DE</t>
  </si>
  <si>
    <t xml:space="preserve"> 2018-DE, 2017-DE </t>
  </si>
  <si>
    <t>2018-ÚČ, 2017-ÚČ, 2016-DE</t>
  </si>
  <si>
    <t>2018-ÚČ, 2017-DE, 2016-DE</t>
  </si>
  <si>
    <t xml:space="preserve"> 2018-ÚČ, 2017-DE </t>
  </si>
  <si>
    <t>za účetnictví roky 2018, 2017, 2016</t>
  </si>
  <si>
    <t>za účetnictví roky 2018, 2017</t>
  </si>
  <si>
    <t>za daňovou evidenci roky 2018, 2017, 2016</t>
  </si>
  <si>
    <t>za účetnictví roky 2018, 2017 a daňovou evidenci rok 2016</t>
  </si>
  <si>
    <t>za účetnictví rok 2018 a daňovou evidenci roky 2017, 2016</t>
  </si>
  <si>
    <t>za účetnictví rok 2018 a daňovou evidenci rok 2017</t>
  </si>
  <si>
    <t xml:space="preserve">Rozvaha </t>
  </si>
  <si>
    <t xml:space="preserve">Výkaz zisku a ztráty </t>
  </si>
  <si>
    <t>Rozvaha</t>
  </si>
  <si>
    <t>Výkaz zisku a ztráty</t>
  </si>
  <si>
    <t>Přiznání k dani z příjmů fyzických osob 2018</t>
  </si>
  <si>
    <t>Přiznání k dani z příjmů fyzických osob 2017</t>
  </si>
  <si>
    <t>Přiznání k dani z příjmů fyzických osob 2016</t>
  </si>
  <si>
    <t>Přiznání k dani z příjmů fyzických osob 2015</t>
  </si>
  <si>
    <t>Přiznání k dani z příjmů fyzických osob 2014</t>
  </si>
  <si>
    <t>dle příslušných roků (lze i např.: rok 2016 - daňová evidence a roky 2017, 2018 - účetnictví, tj. žadatel přešel z</t>
  </si>
  <si>
    <t>z přiznání k dani z příjmů fyzických osob u žadatelů s daňovou evidencí</t>
  </si>
  <si>
    <t xml:space="preserve">Pokud je např. finanční zdraví hodnoceno za období 2018, 2017 a 2016, je nutné ještě vyplnit informace o dl. </t>
  </si>
  <si>
    <t>majetku za předchozí období 2015 (účetnictví: dlouhodobý majetek, daňová evidence: hmotný majetek, dlouhodobý</t>
  </si>
  <si>
    <t xml:space="preserve">nehmotný majetek, cenné papíry a peněžní vklady, ostatní majetek). </t>
  </si>
  <si>
    <t>Výsledek ukazatelů za rok 2019</t>
  </si>
  <si>
    <t>Počet bodů celkem za rok 2019</t>
  </si>
  <si>
    <t>Přiznání k dani z příjmů fyzických osob 2019</t>
  </si>
  <si>
    <t>2019-ÚČ, 2018-ÚČ, 2017-ÚČ</t>
  </si>
  <si>
    <t>2019-ÚČ, 2018-ÚČ</t>
  </si>
  <si>
    <t xml:space="preserve"> 2018-ÚČ, 2017-ÚČ </t>
  </si>
  <si>
    <t>2019-DE, 2018-DE, 2017-DE</t>
  </si>
  <si>
    <t xml:space="preserve"> 2019-DE, 2018-DE </t>
  </si>
  <si>
    <t>2019-ÚČ, 2018-ÚČ, 2017-DE</t>
  </si>
  <si>
    <t>2019-ÚČ, 2018-DE, 2017-DE</t>
  </si>
  <si>
    <t xml:space="preserve"> 2019-ÚČ, 2018-DE </t>
  </si>
  <si>
    <t>za účetnictví roky 2019, 2018, 2017</t>
  </si>
  <si>
    <t>za účetnictví roky 2019, 2018</t>
  </si>
  <si>
    <t>za daňovou evidenci roky 2019, 2018, 2017</t>
  </si>
  <si>
    <t xml:space="preserve">za daňovou evidenci roky 2019, 2018 </t>
  </si>
  <si>
    <t>za daňovou evidenci roky 2018, 2017</t>
  </si>
  <si>
    <t>za účetnictví roky 2019, 2018 a daňovou evidenci rok 2017</t>
  </si>
  <si>
    <t>za účetnictví rok 2019 a daňovou evidenci roky 2018, 2017</t>
  </si>
  <si>
    <t>za účetnictví rok 2019 a daňovou evidenci rok 2018</t>
  </si>
  <si>
    <t>1. Výpočet dílčího základu daně z příjmů ze</t>
  </si>
  <si>
    <t xml:space="preserve">samostatné činnosti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</si>
</sst>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6" x14ac:knownFonts="1">
    <font>
      <sz val="10"/>
      <name val="Arial CE"/>
      <charset val="238"/>
    </font>
    <font>
      <sz val="11"/>
      <name val="Arial CE"/>
      <charset val="238"/>
    </font>
    <font>
      <sz val="11"/>
      <name val="Arial CE"/>
      <family val="2"/>
      <charset val="238"/>
    </font>
    <font>
      <sz val="11"/>
      <name val="Verdana"/>
      <family val="2"/>
      <charset val="238"/>
    </font>
    <font>
      <sz val="10"/>
      <name val="Verdana"/>
      <family val="2"/>
      <charset val="238"/>
    </font>
    <font>
      <sz val="11"/>
      <color indexed="9"/>
      <name val="Verdana"/>
      <family val="2"/>
      <charset val="238"/>
    </font>
    <font>
      <i/>
      <sz val="11"/>
      <name val="Verdana"/>
      <family val="2"/>
      <charset val="238"/>
    </font>
    <font>
      <b/>
      <sz val="11"/>
      <name val="Verdana"/>
      <family val="2"/>
      <charset val="238"/>
    </font>
    <font>
      <i/>
      <sz val="10"/>
      <name val="Verdana"/>
      <family val="2"/>
      <charset val="238"/>
    </font>
    <font>
      <i/>
      <sz val="12"/>
      <name val="Verdana"/>
      <family val="2"/>
      <charset val="238"/>
    </font>
    <font>
      <b/>
      <i/>
      <sz val="11"/>
      <name val="Verdana"/>
      <family val="2"/>
      <charset val="238"/>
    </font>
    <font>
      <b/>
      <sz val="14"/>
      <name val="Verdana"/>
      <family val="2"/>
      <charset val="238"/>
    </font>
    <font>
      <sz val="14"/>
      <name val="Verdana"/>
      <family val="2"/>
      <charset val="238"/>
    </font>
    <font>
      <sz val="11"/>
      <name val="Arial"/>
      <family val="2"/>
      <charset val="238"/>
    </font>
    <font>
      <sz val="11"/>
      <color indexed="10"/>
      <name val="Verdana"/>
      <family val="2"/>
      <charset val="238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thick">
        <color indexed="38"/>
      </left>
      <right style="hair">
        <color indexed="38"/>
      </right>
      <top style="thick">
        <color indexed="38"/>
      </top>
      <bottom style="hair">
        <color indexed="38"/>
      </bottom>
      <diagonal/>
    </border>
    <border>
      <left style="hair">
        <color indexed="38"/>
      </left>
      <right style="hair">
        <color indexed="38"/>
      </right>
      <top style="thick">
        <color indexed="38"/>
      </top>
      <bottom style="hair">
        <color indexed="38"/>
      </bottom>
      <diagonal/>
    </border>
    <border>
      <left style="hair">
        <color indexed="38"/>
      </left>
      <right style="thick">
        <color indexed="38"/>
      </right>
      <top style="thick">
        <color indexed="38"/>
      </top>
      <bottom style="hair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 style="hair">
        <color indexed="38"/>
      </bottom>
      <diagonal/>
    </border>
    <border>
      <left style="hair">
        <color indexed="38"/>
      </left>
      <right style="hair">
        <color indexed="38"/>
      </right>
      <top style="hair">
        <color indexed="38"/>
      </top>
      <bottom style="hair">
        <color indexed="38"/>
      </bottom>
      <diagonal/>
    </border>
    <border>
      <left style="hair">
        <color indexed="38"/>
      </left>
      <right style="thick">
        <color indexed="38"/>
      </right>
      <top style="hair">
        <color indexed="38"/>
      </top>
      <bottom style="hair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 style="thick">
        <color indexed="38"/>
      </bottom>
      <diagonal/>
    </border>
    <border>
      <left style="hair">
        <color indexed="38"/>
      </left>
      <right style="hair">
        <color indexed="38"/>
      </right>
      <top style="hair">
        <color indexed="38"/>
      </top>
      <bottom style="thick">
        <color indexed="38"/>
      </bottom>
      <diagonal/>
    </border>
    <border>
      <left style="hair">
        <color indexed="38"/>
      </left>
      <right style="thick">
        <color indexed="38"/>
      </right>
      <top style="hair">
        <color indexed="38"/>
      </top>
      <bottom style="thick">
        <color indexed="38"/>
      </bottom>
      <diagonal/>
    </border>
    <border>
      <left style="thick">
        <color indexed="38"/>
      </left>
      <right style="hair">
        <color indexed="38"/>
      </right>
      <top style="thick">
        <color indexed="38"/>
      </top>
      <bottom style="thick">
        <color indexed="38"/>
      </bottom>
      <diagonal/>
    </border>
    <border>
      <left style="hair">
        <color indexed="38"/>
      </left>
      <right style="hair">
        <color indexed="38"/>
      </right>
      <top style="thick">
        <color indexed="38"/>
      </top>
      <bottom style="thick">
        <color indexed="38"/>
      </bottom>
      <diagonal/>
    </border>
    <border>
      <left style="hair">
        <color indexed="38"/>
      </left>
      <right style="thick">
        <color indexed="38"/>
      </right>
      <top style="thick">
        <color indexed="38"/>
      </top>
      <bottom style="thick">
        <color indexed="38"/>
      </bottom>
      <diagonal/>
    </border>
    <border>
      <left style="medium">
        <color indexed="38"/>
      </left>
      <right/>
      <top style="medium">
        <color indexed="38"/>
      </top>
      <bottom/>
      <diagonal/>
    </border>
    <border>
      <left/>
      <right style="medium">
        <color indexed="38"/>
      </right>
      <top style="medium">
        <color indexed="38"/>
      </top>
      <bottom/>
      <diagonal/>
    </border>
    <border>
      <left style="medium">
        <color indexed="38"/>
      </left>
      <right/>
      <top/>
      <bottom/>
      <diagonal/>
    </border>
    <border>
      <left/>
      <right style="medium">
        <color indexed="38"/>
      </right>
      <top/>
      <bottom/>
      <diagonal/>
    </border>
    <border>
      <left style="medium">
        <color indexed="38"/>
      </left>
      <right/>
      <top/>
      <bottom style="medium">
        <color indexed="38"/>
      </bottom>
      <diagonal/>
    </border>
    <border>
      <left/>
      <right style="medium">
        <color indexed="38"/>
      </right>
      <top/>
      <bottom style="medium">
        <color indexed="38"/>
      </bottom>
      <diagonal/>
    </border>
    <border>
      <left style="medium">
        <color indexed="38"/>
      </left>
      <right style="medium">
        <color indexed="38"/>
      </right>
      <top style="medium">
        <color indexed="38"/>
      </top>
      <bottom style="medium">
        <color indexed="38"/>
      </bottom>
      <diagonal/>
    </border>
    <border>
      <left style="thick">
        <color indexed="38"/>
      </left>
      <right/>
      <top style="thick">
        <color indexed="38"/>
      </top>
      <bottom/>
      <diagonal/>
    </border>
    <border>
      <left/>
      <right/>
      <top style="thick">
        <color indexed="38"/>
      </top>
      <bottom/>
      <diagonal/>
    </border>
    <border>
      <left/>
      <right style="thick">
        <color indexed="38"/>
      </right>
      <top style="thick">
        <color indexed="38"/>
      </top>
      <bottom/>
      <diagonal/>
    </border>
    <border>
      <left/>
      <right style="thick">
        <color indexed="38"/>
      </right>
      <top/>
      <bottom/>
      <diagonal/>
    </border>
    <border>
      <left style="thick">
        <color indexed="38"/>
      </left>
      <right/>
      <top/>
      <bottom/>
      <diagonal/>
    </border>
    <border>
      <left style="thick">
        <color indexed="38"/>
      </left>
      <right/>
      <top/>
      <bottom style="thick">
        <color indexed="38"/>
      </bottom>
      <diagonal/>
    </border>
    <border>
      <left/>
      <right/>
      <top/>
      <bottom style="thick">
        <color indexed="38"/>
      </bottom>
      <diagonal/>
    </border>
    <border>
      <left/>
      <right style="thick">
        <color indexed="38"/>
      </right>
      <top/>
      <bottom style="thick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/>
      <diagonal/>
    </border>
    <border>
      <left style="hair">
        <color indexed="38"/>
      </left>
      <right style="hair">
        <color indexed="38"/>
      </right>
      <top style="hair">
        <color indexed="38"/>
      </top>
      <bottom/>
      <diagonal/>
    </border>
    <border>
      <left style="hair">
        <color indexed="38"/>
      </left>
      <right style="thick">
        <color indexed="38"/>
      </right>
      <top style="hair">
        <color indexed="38"/>
      </top>
      <bottom/>
      <diagonal/>
    </border>
    <border>
      <left style="hair">
        <color indexed="38"/>
      </left>
      <right style="hair">
        <color indexed="38"/>
      </right>
      <top/>
      <bottom/>
      <diagonal/>
    </border>
    <border>
      <left style="medium">
        <color rgb="FF9AB7AD"/>
      </left>
      <right style="thin">
        <color rgb="FF9AB7AD"/>
      </right>
      <top style="thin">
        <color rgb="FF9AB7AD"/>
      </top>
      <bottom style="thin">
        <color rgb="FF9AB7AD"/>
      </bottom>
      <diagonal/>
    </border>
    <border>
      <left/>
      <right style="hair">
        <color indexed="38"/>
      </right>
      <top style="hair">
        <color indexed="38"/>
      </top>
      <bottom style="hair">
        <color indexed="38"/>
      </bottom>
      <diagonal/>
    </border>
    <border>
      <left/>
      <right style="thin">
        <color theme="0" tint="-0.249977111117893"/>
      </right>
      <top/>
      <bottom/>
      <diagonal/>
    </border>
    <border>
      <left style="hair">
        <color indexed="38"/>
      </left>
      <right/>
      <top style="hair">
        <color indexed="38"/>
      </top>
      <bottom style="hair">
        <color indexed="38"/>
      </bottom>
      <diagonal/>
    </border>
    <border>
      <left/>
      <right style="thick">
        <color rgb="FF9AB7AD"/>
      </right>
      <top/>
      <bottom/>
      <diagonal/>
    </border>
    <border>
      <left/>
      <right/>
      <top/>
      <bottom style="thick">
        <color rgb="FF9AB7AD"/>
      </bottom>
      <diagonal/>
    </border>
    <border>
      <left style="hair">
        <color indexed="38"/>
      </left>
      <right style="thick">
        <color rgb="FF9AB7AD"/>
      </right>
      <top style="hair">
        <color indexed="38"/>
      </top>
      <bottom/>
      <diagonal/>
    </border>
    <border>
      <left style="hair">
        <color indexed="38"/>
      </left>
      <right/>
      <top style="thick">
        <color indexed="38"/>
      </top>
      <bottom style="hair">
        <color indexed="38"/>
      </bottom>
      <diagonal/>
    </border>
    <border>
      <left/>
      <right style="thick">
        <color rgb="FF9AB7AD"/>
      </right>
      <top/>
      <bottom style="hair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 style="thick">
        <color rgb="FF9AB7AD"/>
      </bottom>
      <diagonal/>
    </border>
    <border>
      <left style="hair">
        <color indexed="38"/>
      </left>
      <right style="hair">
        <color indexed="38"/>
      </right>
      <top style="hair">
        <color indexed="38"/>
      </top>
      <bottom style="thick">
        <color rgb="FF9AB7AD"/>
      </bottom>
      <diagonal/>
    </border>
    <border>
      <left style="hair">
        <color indexed="38"/>
      </left>
      <right style="thick">
        <color indexed="38"/>
      </right>
      <top style="hair">
        <color indexed="38"/>
      </top>
      <bottom style="thick">
        <color rgb="FF9AB7AD"/>
      </bottom>
      <diagonal/>
    </border>
    <border>
      <left/>
      <right style="thick">
        <color rgb="FF9AB7AD"/>
      </right>
      <top/>
      <bottom style="thick">
        <color indexed="38"/>
      </bottom>
      <diagonal/>
    </border>
    <border>
      <left style="hair">
        <color indexed="38"/>
      </left>
      <right/>
      <top style="hair">
        <color indexed="38"/>
      </top>
      <bottom style="thick">
        <color indexed="38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49" fontId="0" fillId="0" borderId="0" xfId="0" applyNumberFormat="1"/>
    <xf numFmtId="0" fontId="2" fillId="0" borderId="0" xfId="0" applyFont="1"/>
    <xf numFmtId="0" fontId="0" fillId="0" borderId="0" xfId="0" applyBorder="1"/>
    <xf numFmtId="0" fontId="3" fillId="0" borderId="0" xfId="0" applyFont="1"/>
    <xf numFmtId="0" fontId="4" fillId="0" borderId="0" xfId="0" applyFont="1"/>
    <xf numFmtId="0" fontId="3" fillId="0" borderId="0" xfId="0" applyFont="1" applyFill="1"/>
    <xf numFmtId="0" fontId="3" fillId="0" borderId="0" xfId="0" applyFont="1" applyBorder="1"/>
    <xf numFmtId="0" fontId="4" fillId="0" borderId="0" xfId="0" applyFont="1" applyFill="1"/>
    <xf numFmtId="0" fontId="5" fillId="2" borderId="0" xfId="0" applyFont="1" applyFill="1"/>
    <xf numFmtId="0" fontId="3" fillId="2" borderId="0" xfId="0" applyFont="1" applyFill="1"/>
    <xf numFmtId="49" fontId="3" fillId="0" borderId="0" xfId="0" applyNumberFormat="1" applyFont="1"/>
    <xf numFmtId="0" fontId="3" fillId="0" borderId="4" xfId="0" applyFont="1" applyBorder="1"/>
    <xf numFmtId="49" fontId="3" fillId="0" borderId="5" xfId="0" applyNumberFormat="1" applyFont="1" applyBorder="1" applyAlignment="1">
      <alignment horizontal="center"/>
    </xf>
    <xf numFmtId="0" fontId="3" fillId="0" borderId="7" xfId="0" applyFont="1" applyBorder="1"/>
    <xf numFmtId="49" fontId="3" fillId="0" borderId="8" xfId="0" applyNumberFormat="1" applyFont="1" applyBorder="1" applyAlignment="1">
      <alignment horizontal="center"/>
    </xf>
    <xf numFmtId="0" fontId="3" fillId="0" borderId="5" xfId="0" applyFont="1" applyBorder="1"/>
    <xf numFmtId="2" fontId="3" fillId="0" borderId="5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6" fillId="2" borderId="8" xfId="0" applyFont="1" applyFill="1" applyBorder="1"/>
    <xf numFmtId="0" fontId="6" fillId="2" borderId="9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Fill="1" applyBorder="1"/>
    <xf numFmtId="0" fontId="7" fillId="0" borderId="0" xfId="0" applyFont="1" applyBorder="1"/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/>
    <xf numFmtId="0" fontId="3" fillId="0" borderId="10" xfId="0" applyFont="1" applyBorder="1"/>
    <xf numFmtId="49" fontId="3" fillId="0" borderId="11" xfId="0" applyNumberFormat="1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/>
    <xf numFmtId="0" fontId="8" fillId="0" borderId="0" xfId="0" applyFont="1" applyBorder="1"/>
    <xf numFmtId="0" fontId="3" fillId="0" borderId="13" xfId="0" applyFont="1" applyBorder="1"/>
    <xf numFmtId="0" fontId="4" fillId="0" borderId="14" xfId="0" applyFont="1" applyBorder="1"/>
    <xf numFmtId="0" fontId="6" fillId="0" borderId="15" xfId="0" applyFont="1" applyBorder="1"/>
    <xf numFmtId="0" fontId="8" fillId="0" borderId="16" xfId="0" applyFont="1" applyBorder="1"/>
    <xf numFmtId="0" fontId="6" fillId="0" borderId="17" xfId="0" applyFont="1" applyBorder="1"/>
    <xf numFmtId="0" fontId="8" fillId="0" borderId="18" xfId="0" applyFont="1" applyBorder="1"/>
    <xf numFmtId="0" fontId="3" fillId="0" borderId="14" xfId="0" applyFont="1" applyBorder="1"/>
    <xf numFmtId="0" fontId="6" fillId="0" borderId="16" xfId="0" applyFont="1" applyBorder="1"/>
    <xf numFmtId="0" fontId="6" fillId="0" borderId="18" xfId="0" applyFont="1" applyBorder="1"/>
    <xf numFmtId="0" fontId="3" fillId="0" borderId="19" xfId="0" applyFont="1" applyBorder="1"/>
    <xf numFmtId="0" fontId="7" fillId="2" borderId="0" xfId="0" applyFont="1" applyFill="1" applyAlignme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/>
    <xf numFmtId="0" fontId="3" fillId="2" borderId="0" xfId="0" applyFont="1" applyFill="1" applyBorder="1"/>
    <xf numFmtId="0" fontId="7" fillId="0" borderId="0" xfId="0" applyFont="1" applyFill="1" applyAlignment="1"/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6" fillId="2" borderId="5" xfId="0" applyFont="1" applyFill="1" applyBorder="1" applyAlignment="1">
      <alignment horizontal="center"/>
    </xf>
    <xf numFmtId="0" fontId="3" fillId="3" borderId="1" xfId="0" applyFont="1" applyFill="1" applyBorder="1"/>
    <xf numFmtId="0" fontId="3" fillId="4" borderId="2" xfId="0" applyFont="1" applyFill="1" applyBorder="1"/>
    <xf numFmtId="0" fontId="3" fillId="5" borderId="2" xfId="0" applyFont="1" applyFill="1" applyBorder="1"/>
    <xf numFmtId="0" fontId="3" fillId="6" borderId="3" xfId="0" applyFont="1" applyFill="1" applyBorder="1"/>
    <xf numFmtId="0" fontId="5" fillId="0" borderId="0" xfId="0" applyFont="1" applyFill="1"/>
    <xf numFmtId="0" fontId="1" fillId="0" borderId="0" xfId="0" applyFont="1" applyFill="1"/>
    <xf numFmtId="0" fontId="0" fillId="0" borderId="0" xfId="0" applyFill="1"/>
    <xf numFmtId="49" fontId="3" fillId="0" borderId="0" xfId="0" applyNumberFormat="1" applyFont="1" applyFill="1" applyBorder="1" applyAlignment="1">
      <alignment horizontal="left"/>
    </xf>
    <xf numFmtId="0" fontId="3" fillId="2" borderId="20" xfId="0" applyFont="1" applyFill="1" applyBorder="1"/>
    <xf numFmtId="0" fontId="3" fillId="2" borderId="21" xfId="0" applyFont="1" applyFill="1" applyBorder="1"/>
    <xf numFmtId="0" fontId="3" fillId="3" borderId="21" xfId="0" applyFont="1" applyFill="1" applyBorder="1"/>
    <xf numFmtId="0" fontId="3" fillId="4" borderId="21" xfId="0" applyFont="1" applyFill="1" applyBorder="1"/>
    <xf numFmtId="0" fontId="3" fillId="5" borderId="21" xfId="0" applyFont="1" applyFill="1" applyBorder="1"/>
    <xf numFmtId="0" fontId="3" fillId="6" borderId="21" xfId="0" applyFont="1" applyFill="1" applyBorder="1"/>
    <xf numFmtId="0" fontId="3" fillId="2" borderId="22" xfId="0" applyFont="1" applyFill="1" applyBorder="1"/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/>
    <xf numFmtId="0" fontId="12" fillId="2" borderId="0" xfId="0" applyFont="1" applyFill="1" applyBorder="1"/>
    <xf numFmtId="0" fontId="3" fillId="2" borderId="23" xfId="0" applyFont="1" applyFill="1" applyBorder="1"/>
    <xf numFmtId="0" fontId="3" fillId="0" borderId="24" xfId="0" applyFont="1" applyBorder="1"/>
    <xf numFmtId="0" fontId="3" fillId="0" borderId="23" xfId="0" applyFont="1" applyBorder="1"/>
    <xf numFmtId="49" fontId="3" fillId="0" borderId="24" xfId="0" applyNumberFormat="1" applyFont="1" applyBorder="1"/>
    <xf numFmtId="49" fontId="3" fillId="0" borderId="0" xfId="0" applyNumberFormat="1" applyFont="1" applyBorder="1"/>
    <xf numFmtId="49" fontId="3" fillId="0" borderId="23" xfId="0" applyNumberFormat="1" applyFont="1" applyBorder="1"/>
    <xf numFmtId="0" fontId="3" fillId="0" borderId="23" xfId="0" applyFont="1" applyFill="1" applyBorder="1"/>
    <xf numFmtId="49" fontId="6" fillId="0" borderId="0" xfId="0" applyNumberFormat="1" applyFont="1" applyBorder="1"/>
    <xf numFmtId="0" fontId="0" fillId="0" borderId="23" xfId="0" applyBorder="1"/>
    <xf numFmtId="49" fontId="6" fillId="5" borderId="0" xfId="0" applyNumberFormat="1" applyFont="1" applyFill="1" applyBorder="1" applyAlignment="1">
      <alignment horizontal="center"/>
    </xf>
    <xf numFmtId="0" fontId="3" fillId="2" borderId="24" xfId="0" applyFont="1" applyFill="1" applyBorder="1"/>
    <xf numFmtId="49" fontId="3" fillId="2" borderId="25" xfId="0" applyNumberFormat="1" applyFont="1" applyFill="1" applyBorder="1"/>
    <xf numFmtId="49" fontId="3" fillId="2" borderId="26" xfId="0" applyNumberFormat="1" applyFont="1" applyFill="1" applyBorder="1"/>
    <xf numFmtId="49" fontId="3" fillId="2" borderId="27" xfId="0" applyNumberFormat="1" applyFont="1" applyFill="1" applyBorder="1"/>
    <xf numFmtId="0" fontId="3" fillId="0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49" fontId="14" fillId="0" borderId="5" xfId="0" applyNumberFormat="1" applyFont="1" applyBorder="1" applyAlignment="1">
      <alignment horizontal="center"/>
    </xf>
    <xf numFmtId="0" fontId="6" fillId="0" borderId="4" xfId="0" applyFont="1" applyBorder="1"/>
    <xf numFmtId="2" fontId="3" fillId="0" borderId="5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49" fontId="5" fillId="3" borderId="0" xfId="0" applyNumberFormat="1" applyFont="1" applyFill="1" applyBorder="1" applyAlignment="1">
      <alignment horizontal="center"/>
    </xf>
    <xf numFmtId="49" fontId="5" fillId="4" borderId="0" xfId="0" applyNumberFormat="1" applyFont="1" applyFill="1" applyBorder="1" applyAlignment="1">
      <alignment horizontal="center"/>
    </xf>
    <xf numFmtId="3" fontId="3" fillId="0" borderId="0" xfId="0" applyNumberFormat="1" applyFont="1"/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/>
    <xf numFmtId="2" fontId="3" fillId="0" borderId="29" xfId="0" applyNumberFormat="1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wrapText="1"/>
    </xf>
    <xf numFmtId="49" fontId="5" fillId="0" borderId="0" xfId="0" applyNumberFormat="1" applyFont="1" applyFill="1" applyBorder="1" applyAlignment="1">
      <alignment horizontal="center"/>
    </xf>
    <xf numFmtId="49" fontId="3" fillId="0" borderId="5" xfId="0" applyNumberFormat="1" applyFont="1" applyBorder="1" applyAlignment="1">
      <alignment horizontal="left" vertical="top"/>
    </xf>
    <xf numFmtId="49" fontId="3" fillId="0" borderId="8" xfId="0" applyNumberFormat="1" applyFont="1" applyBorder="1" applyAlignment="1">
      <alignment horizontal="left" vertical="top"/>
    </xf>
    <xf numFmtId="0" fontId="3" fillId="0" borderId="4" xfId="0" applyFont="1" applyBorder="1" applyAlignment="1">
      <alignment horizontal="left" indent="3"/>
    </xf>
    <xf numFmtId="0" fontId="3" fillId="0" borderId="7" xfId="0" applyFont="1" applyBorder="1" applyAlignment="1">
      <alignment horizontal="left" indent="3"/>
    </xf>
    <xf numFmtId="0" fontId="3" fillId="0" borderId="4" xfId="0" applyFont="1" applyBorder="1" applyAlignment="1">
      <alignment horizontal="left" vertical="center" indent="3"/>
    </xf>
    <xf numFmtId="0" fontId="3" fillId="0" borderId="7" xfId="0" applyFont="1" applyBorder="1" applyAlignment="1">
      <alignment horizontal="left" vertical="center" indent="3"/>
    </xf>
    <xf numFmtId="49" fontId="3" fillId="0" borderId="5" xfId="0" applyNumberFormat="1" applyFont="1" applyFill="1" applyBorder="1" applyAlignment="1">
      <alignment horizontal="left" vertical="top"/>
    </xf>
    <xf numFmtId="49" fontId="3" fillId="0" borderId="5" xfId="0" applyNumberFormat="1" applyFont="1" applyFill="1" applyBorder="1" applyAlignment="1">
      <alignment horizontal="left" vertical="top" wrapText="1"/>
    </xf>
    <xf numFmtId="49" fontId="3" fillId="0" borderId="8" xfId="0" applyNumberFormat="1" applyFont="1" applyFill="1" applyBorder="1" applyAlignment="1">
      <alignment horizontal="left" vertical="top"/>
    </xf>
    <xf numFmtId="49" fontId="3" fillId="0" borderId="31" xfId="0" applyNumberFormat="1" applyFont="1" applyFill="1" applyBorder="1" applyAlignment="1">
      <alignment horizontal="left" vertical="top"/>
    </xf>
    <xf numFmtId="0" fontId="3" fillId="0" borderId="33" xfId="0" applyFont="1" applyBorder="1" applyAlignment="1">
      <alignment horizontal="center"/>
    </xf>
    <xf numFmtId="0" fontId="3" fillId="0" borderId="34" xfId="0" applyFont="1" applyBorder="1"/>
    <xf numFmtId="0" fontId="3" fillId="0" borderId="33" xfId="0" applyFont="1" applyFill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36" xfId="0" applyFont="1" applyBorder="1"/>
    <xf numFmtId="0" fontId="4" fillId="0" borderId="36" xfId="0" applyFont="1" applyBorder="1"/>
    <xf numFmtId="0" fontId="10" fillId="2" borderId="35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6" fillId="0" borderId="36" xfId="0" applyFont="1" applyBorder="1"/>
    <xf numFmtId="0" fontId="3" fillId="0" borderId="37" xfId="0" applyFont="1" applyBorder="1"/>
    <xf numFmtId="0" fontId="3" fillId="6" borderId="39" xfId="0" applyFont="1" applyFill="1" applyBorder="1"/>
    <xf numFmtId="0" fontId="3" fillId="7" borderId="40" xfId="0" applyFont="1" applyFill="1" applyBorder="1"/>
    <xf numFmtId="49" fontId="3" fillId="0" borderId="5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6" fillId="2" borderId="5" xfId="0" applyNumberFormat="1" applyFont="1" applyFill="1" applyBorder="1" applyAlignment="1">
      <alignment horizontal="center"/>
    </xf>
    <xf numFmtId="1" fontId="6" fillId="2" borderId="6" xfId="0" applyNumberFormat="1" applyFont="1" applyFill="1" applyBorder="1" applyAlignment="1">
      <alignment horizontal="center"/>
    </xf>
    <xf numFmtId="0" fontId="4" fillId="0" borderId="0" xfId="0" applyFont="1" applyProtection="1">
      <protection locked="0"/>
    </xf>
    <xf numFmtId="0" fontId="5" fillId="2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3" fontId="3" fillId="0" borderId="6" xfId="0" applyNumberFormat="1" applyFont="1" applyBorder="1" applyAlignment="1" applyProtection="1">
      <alignment horizontal="right"/>
      <protection locked="0"/>
    </xf>
    <xf numFmtId="3" fontId="3" fillId="0" borderId="30" xfId="0" applyNumberFormat="1" applyFont="1" applyBorder="1" applyAlignment="1" applyProtection="1">
      <alignment horizontal="right"/>
      <protection locked="0"/>
    </xf>
    <xf numFmtId="3" fontId="3" fillId="0" borderId="9" xfId="0" applyNumberFormat="1" applyFont="1" applyBorder="1" applyAlignment="1" applyProtection="1">
      <alignment horizontal="right"/>
      <protection locked="0"/>
    </xf>
    <xf numFmtId="0" fontId="3" fillId="2" borderId="0" xfId="0" applyFont="1" applyFill="1" applyProtection="1">
      <protection locked="0"/>
    </xf>
    <xf numFmtId="3" fontId="3" fillId="0" borderId="6" xfId="0" applyNumberFormat="1" applyFont="1" applyBorder="1" applyProtection="1">
      <protection locked="0"/>
    </xf>
    <xf numFmtId="3" fontId="3" fillId="0" borderId="9" xfId="0" applyNumberFormat="1" applyFont="1" applyBorder="1" applyProtection="1">
      <protection locked="0"/>
    </xf>
    <xf numFmtId="3" fontId="3" fillId="0" borderId="0" xfId="0" applyNumberFormat="1" applyFont="1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15" fillId="0" borderId="32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Protection="1">
      <protection locked="0"/>
    </xf>
    <xf numFmtId="3" fontId="3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Protection="1">
      <protection locked="0"/>
    </xf>
    <xf numFmtId="3" fontId="3" fillId="0" borderId="12" xfId="0" applyNumberFormat="1" applyFont="1" applyBorder="1" applyAlignment="1" applyProtection="1">
      <alignment horizontal="right"/>
      <protection locked="0"/>
    </xf>
    <xf numFmtId="0" fontId="3" fillId="0" borderId="0" xfId="0" applyFont="1" applyFill="1" applyBorder="1" applyProtection="1">
      <protection locked="0"/>
    </xf>
    <xf numFmtId="3" fontId="3" fillId="0" borderId="0" xfId="0" applyNumberFormat="1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centerContinuous" vertical="center" wrapText="1"/>
      <protection locked="0"/>
    </xf>
    <xf numFmtId="3" fontId="3" fillId="0" borderId="0" xfId="0" applyNumberFormat="1" applyFont="1" applyFill="1" applyBorder="1" applyAlignment="1" applyProtection="1">
      <alignment horizontal="right"/>
      <protection locked="0"/>
    </xf>
    <xf numFmtId="1" fontId="6" fillId="0" borderId="0" xfId="0" applyNumberFormat="1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1" fontId="6" fillId="2" borderId="42" xfId="0" applyNumberFormat="1" applyFont="1" applyFill="1" applyBorder="1" applyAlignment="1">
      <alignment horizontal="center"/>
    </xf>
    <xf numFmtId="1" fontId="6" fillId="2" borderId="43" xfId="0" applyNumberFormat="1" applyFont="1" applyFill="1" applyBorder="1" applyAlignment="1">
      <alignment horizontal="center"/>
    </xf>
    <xf numFmtId="0" fontId="6" fillId="0" borderId="44" xfId="0" applyFont="1" applyBorder="1"/>
    <xf numFmtId="0" fontId="7" fillId="2" borderId="45" xfId="0" applyFont="1" applyFill="1" applyBorder="1" applyAlignment="1">
      <alignment horizontal="center"/>
    </xf>
    <xf numFmtId="0" fontId="3" fillId="0" borderId="28" xfId="0" applyFont="1" applyBorder="1" applyAlignment="1">
      <alignment horizontal="left" indent="3"/>
    </xf>
    <xf numFmtId="49" fontId="3" fillId="0" borderId="29" xfId="0" applyNumberFormat="1" applyFont="1" applyBorder="1" applyAlignment="1">
      <alignment horizontal="left" vertical="top"/>
    </xf>
    <xf numFmtId="49" fontId="6" fillId="0" borderId="0" xfId="0" applyNumberFormat="1" applyFont="1" applyFill="1" applyBorder="1"/>
    <xf numFmtId="0" fontId="6" fillId="0" borderId="0" xfId="0" applyFont="1"/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3" fontId="3" fillId="0" borderId="0" xfId="0" applyNumberFormat="1" applyFont="1" applyAlignment="1">
      <alignment horizontal="right" vertical="top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D016"/>
      <rgbColor rgb="00E48D06"/>
      <rgbColor rgb="00D81E04"/>
      <rgbColor rgb="00034A31"/>
      <rgbColor rgb="009AB7AD"/>
      <rgbColor rgb="00D9E4E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81E04"/>
      <color rgb="FF034A31"/>
      <color rgb="FF9AB7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32790" name="Line 1">
          <a:extLst>
            <a:ext uri="{FF2B5EF4-FFF2-40B4-BE49-F238E27FC236}">
              <a16:creationId xmlns:a16="http://schemas.microsoft.com/office/drawing/2014/main" id="{00000000-0008-0000-0A00-00001680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32791" name="Line 2">
          <a:extLst>
            <a:ext uri="{FF2B5EF4-FFF2-40B4-BE49-F238E27FC236}">
              <a16:creationId xmlns:a16="http://schemas.microsoft.com/office/drawing/2014/main" id="{00000000-0008-0000-0A00-00001780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32792" name="Line 3">
          <a:extLst>
            <a:ext uri="{FF2B5EF4-FFF2-40B4-BE49-F238E27FC236}">
              <a16:creationId xmlns:a16="http://schemas.microsoft.com/office/drawing/2014/main" id="{00000000-0008-0000-0A00-000018800000}"/>
            </a:ext>
          </a:extLst>
        </xdr:cNvPr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9847" name="Line 1">
          <a:extLst>
            <a:ext uri="{FF2B5EF4-FFF2-40B4-BE49-F238E27FC236}">
              <a16:creationId xmlns:a16="http://schemas.microsoft.com/office/drawing/2014/main" id="{00000000-0008-0000-0B00-00009774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29848" name="Line 2">
          <a:extLst>
            <a:ext uri="{FF2B5EF4-FFF2-40B4-BE49-F238E27FC236}">
              <a16:creationId xmlns:a16="http://schemas.microsoft.com/office/drawing/2014/main" id="{00000000-0008-0000-0B00-00009874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29849" name="Line 3">
          <a:extLst>
            <a:ext uri="{FF2B5EF4-FFF2-40B4-BE49-F238E27FC236}">
              <a16:creationId xmlns:a16="http://schemas.microsoft.com/office/drawing/2014/main" id="{00000000-0008-0000-0B00-000099740000}"/>
            </a:ext>
          </a:extLst>
        </xdr:cNvPr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9</xdr:row>
      <xdr:rowOff>0</xdr:rowOff>
    </xdr:from>
    <xdr:to>
      <xdr:col>5</xdr:col>
      <xdr:colOff>266700</xdr:colOff>
      <xdr:row>12</xdr:row>
      <xdr:rowOff>9525</xdr:rowOff>
    </xdr:to>
    <xdr:sp macro="" textlink="">
      <xdr:nvSpPr>
        <xdr:cNvPr id="28756" name="Line 3">
          <a:extLst>
            <a:ext uri="{FF2B5EF4-FFF2-40B4-BE49-F238E27FC236}">
              <a16:creationId xmlns:a16="http://schemas.microsoft.com/office/drawing/2014/main" id="{00000000-0008-0000-0D00-000054700000}"/>
            </a:ext>
          </a:extLst>
        </xdr:cNvPr>
        <xdr:cNvSpPr>
          <a:spLocks noChangeShapeType="1"/>
        </xdr:cNvSpPr>
      </xdr:nvSpPr>
      <xdr:spPr bwMode="auto">
        <a:xfrm flipH="1" flipV="1">
          <a:off x="5638800" y="1885950"/>
          <a:ext cx="866775" cy="5810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9"/>
  </sheetPr>
  <dimension ref="A1:U47"/>
  <sheetViews>
    <sheetView tabSelected="1" zoomScale="75" zoomScaleNormal="75" zoomScaleSheetLayoutView="75" workbookViewId="0"/>
  </sheetViews>
  <sheetFormatPr defaultRowHeight="13.2" x14ac:dyDescent="0.25"/>
  <cols>
    <col min="1" max="1" width="5" customWidth="1"/>
    <col min="2" max="2" width="1.5546875" customWidth="1"/>
    <col min="3" max="3" width="7.33203125" customWidth="1"/>
    <col min="4" max="4" width="12.6640625" customWidth="1"/>
    <col min="5" max="5" width="17.44140625" customWidth="1"/>
    <col min="6" max="7" width="7.88671875" customWidth="1"/>
    <col min="8" max="8" width="7.6640625" customWidth="1"/>
    <col min="9" max="9" width="8" customWidth="1"/>
    <col min="10" max="10" width="21" customWidth="1"/>
    <col min="11" max="11" width="7.88671875" customWidth="1"/>
    <col min="12" max="12" width="24.5546875" customWidth="1"/>
    <col min="13" max="13" width="7.44140625" customWidth="1"/>
    <col min="14" max="14" width="25" customWidth="1"/>
    <col min="15" max="15" width="3.5546875" customWidth="1"/>
  </cols>
  <sheetData>
    <row r="1" spans="1:21" ht="13.8" thickBot="1" x14ac:dyDescent="0.3"/>
    <row r="2" spans="1:21" ht="7.5" customHeight="1" thickTop="1" x14ac:dyDescent="0.25">
      <c r="A2" s="7"/>
      <c r="B2" s="72"/>
      <c r="C2" s="73"/>
      <c r="D2" s="73"/>
      <c r="E2" s="73"/>
      <c r="F2" s="74"/>
      <c r="G2" s="75"/>
      <c r="H2" s="76"/>
      <c r="I2" s="77"/>
      <c r="J2" s="73"/>
      <c r="K2" s="73"/>
      <c r="L2" s="73"/>
      <c r="M2" s="78"/>
      <c r="N2" s="7"/>
      <c r="O2" s="7"/>
      <c r="P2" s="7"/>
      <c r="Q2" s="7"/>
      <c r="R2" s="7"/>
      <c r="S2" s="7"/>
      <c r="T2" s="7"/>
      <c r="U2" s="8"/>
    </row>
    <row r="3" spans="1:21" ht="17.399999999999999" x14ac:dyDescent="0.3">
      <c r="A3" s="7"/>
      <c r="B3" s="92"/>
      <c r="C3" s="56"/>
      <c r="D3" s="56"/>
      <c r="E3" s="56"/>
      <c r="F3" s="79" t="s">
        <v>98</v>
      </c>
      <c r="G3" s="80"/>
      <c r="H3" s="80"/>
      <c r="I3" s="81"/>
      <c r="J3" s="57"/>
      <c r="K3" s="57"/>
      <c r="L3" s="57"/>
      <c r="M3" s="82"/>
      <c r="N3" s="7"/>
      <c r="O3" s="7"/>
      <c r="P3" s="7"/>
      <c r="Q3" s="7"/>
      <c r="R3" s="7"/>
      <c r="S3" s="7"/>
      <c r="T3" s="7"/>
      <c r="U3" s="8"/>
    </row>
    <row r="4" spans="1:21" ht="13.8" x14ac:dyDescent="0.25">
      <c r="A4" s="7"/>
      <c r="B4" s="83"/>
      <c r="C4" s="10"/>
      <c r="D4" s="10"/>
      <c r="E4" s="10"/>
      <c r="F4" s="10"/>
      <c r="G4" s="10"/>
      <c r="H4" s="10"/>
      <c r="I4" s="10"/>
      <c r="J4" s="10"/>
      <c r="K4" s="10"/>
      <c r="L4" s="10"/>
      <c r="M4" s="84"/>
      <c r="N4" s="7"/>
      <c r="O4" s="7"/>
      <c r="P4" s="7"/>
      <c r="Q4" s="7"/>
      <c r="R4" s="7"/>
      <c r="S4" s="7"/>
      <c r="T4" s="7"/>
      <c r="U4" s="8"/>
    </row>
    <row r="5" spans="1:21" ht="13.8" x14ac:dyDescent="0.25">
      <c r="A5" s="14"/>
      <c r="B5" s="85"/>
      <c r="C5" s="86" t="s">
        <v>115</v>
      </c>
      <c r="D5" s="86"/>
      <c r="E5" s="86"/>
      <c r="F5" s="86"/>
      <c r="G5" s="86"/>
      <c r="H5" s="86"/>
      <c r="I5" s="86"/>
      <c r="J5" s="86"/>
      <c r="K5" s="86"/>
      <c r="L5" s="86"/>
      <c r="M5" s="87"/>
      <c r="N5" s="14"/>
      <c r="O5" s="14"/>
      <c r="P5" s="14"/>
      <c r="Q5" s="14"/>
      <c r="R5" s="14"/>
      <c r="S5" s="14"/>
      <c r="T5" s="7"/>
      <c r="U5" s="8"/>
    </row>
    <row r="6" spans="1:21" ht="13.8" x14ac:dyDescent="0.25">
      <c r="A6" s="14"/>
      <c r="B6" s="85"/>
      <c r="C6" s="86" t="s">
        <v>311</v>
      </c>
      <c r="D6" s="86"/>
      <c r="E6" s="86"/>
      <c r="F6" s="86"/>
      <c r="G6" s="86"/>
      <c r="H6" s="86"/>
      <c r="I6" s="86"/>
      <c r="J6" s="86"/>
      <c r="K6" s="86"/>
      <c r="L6" s="86"/>
      <c r="M6" s="87"/>
      <c r="N6" s="14"/>
      <c r="O6" s="14"/>
      <c r="P6" s="14"/>
      <c r="Q6" s="14"/>
      <c r="R6" s="14"/>
      <c r="S6" s="14"/>
      <c r="T6" s="7"/>
      <c r="U6" s="8"/>
    </row>
    <row r="7" spans="1:21" ht="13.8" x14ac:dyDescent="0.25">
      <c r="A7" s="14"/>
      <c r="B7" s="85"/>
      <c r="C7" s="86"/>
      <c r="D7" s="86"/>
      <c r="E7" s="86"/>
      <c r="F7" s="86"/>
      <c r="G7" s="86"/>
      <c r="H7" s="86"/>
      <c r="I7" s="86"/>
      <c r="J7" s="86"/>
      <c r="K7" s="86"/>
      <c r="L7" s="86"/>
      <c r="M7" s="87"/>
      <c r="N7" s="14"/>
      <c r="O7" s="14"/>
      <c r="P7" s="14"/>
      <c r="Q7" s="14"/>
      <c r="R7" s="14"/>
      <c r="S7" s="14"/>
      <c r="T7" s="7"/>
      <c r="U7" s="8"/>
    </row>
    <row r="8" spans="1:21" ht="13.8" x14ac:dyDescent="0.25">
      <c r="A8" s="14"/>
      <c r="B8" s="85"/>
      <c r="C8" s="86" t="s">
        <v>252</v>
      </c>
      <c r="D8" s="86"/>
      <c r="E8" s="86"/>
      <c r="F8" s="86"/>
      <c r="G8" s="86"/>
      <c r="H8" s="86"/>
      <c r="I8" s="86"/>
      <c r="J8" s="86"/>
      <c r="K8" s="86"/>
      <c r="L8" s="86"/>
      <c r="M8" s="87"/>
      <c r="N8" s="14"/>
      <c r="O8" s="14"/>
      <c r="P8" s="14"/>
      <c r="Q8" s="14"/>
      <c r="R8" s="14"/>
      <c r="S8" s="14"/>
      <c r="T8" s="7"/>
      <c r="U8" s="8"/>
    </row>
    <row r="9" spans="1:21" ht="13.8" x14ac:dyDescent="0.25">
      <c r="A9" s="14"/>
      <c r="B9" s="85"/>
      <c r="C9" s="71" t="s">
        <v>250</v>
      </c>
      <c r="D9" s="29"/>
      <c r="E9" s="29"/>
      <c r="F9" s="29"/>
      <c r="G9" s="29"/>
      <c r="H9" s="29"/>
      <c r="I9" s="29"/>
      <c r="J9" s="29"/>
      <c r="K9" s="29"/>
      <c r="L9" s="29"/>
      <c r="M9" s="88"/>
      <c r="N9" s="32"/>
      <c r="O9" s="32"/>
      <c r="P9" s="32"/>
      <c r="Q9" s="14"/>
      <c r="R9" s="14"/>
      <c r="S9" s="14"/>
      <c r="T9" s="7"/>
      <c r="U9" s="8"/>
    </row>
    <row r="10" spans="1:21" ht="13.8" x14ac:dyDescent="0.25">
      <c r="A10" s="14"/>
      <c r="B10" s="85"/>
      <c r="C10" s="71" t="s">
        <v>251</v>
      </c>
      <c r="D10" s="29"/>
      <c r="E10" s="29"/>
      <c r="F10" s="29"/>
      <c r="G10" s="29"/>
      <c r="H10" s="29"/>
      <c r="I10" s="29"/>
      <c r="J10" s="29"/>
      <c r="K10" s="29"/>
      <c r="L10" s="29"/>
      <c r="M10" s="88"/>
      <c r="N10" s="32"/>
      <c r="O10" s="32"/>
      <c r="P10" s="32"/>
      <c r="Q10" s="14"/>
      <c r="R10" s="14"/>
      <c r="S10" s="14"/>
      <c r="T10" s="7"/>
      <c r="U10" s="8"/>
    </row>
    <row r="11" spans="1:21" ht="13.8" x14ac:dyDescent="0.25">
      <c r="A11" s="14"/>
      <c r="B11" s="85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7"/>
      <c r="N11" s="14"/>
      <c r="O11" s="14"/>
      <c r="P11" s="14"/>
      <c r="Q11" s="14"/>
      <c r="R11" s="14"/>
      <c r="S11" s="14"/>
      <c r="T11" s="7"/>
      <c r="U11" s="8"/>
    </row>
    <row r="12" spans="1:21" ht="13.8" x14ac:dyDescent="0.25">
      <c r="A12" s="14"/>
      <c r="B12" s="85"/>
      <c r="C12" s="89" t="s">
        <v>64</v>
      </c>
      <c r="D12" s="89"/>
      <c r="E12" s="86"/>
      <c r="F12" s="86"/>
      <c r="G12" s="86"/>
      <c r="H12" s="86"/>
      <c r="I12" s="86"/>
      <c r="J12" s="86"/>
      <c r="K12" s="86"/>
      <c r="L12" s="86"/>
      <c r="M12" s="87"/>
      <c r="N12" s="14"/>
      <c r="O12" s="14"/>
      <c r="P12" s="14"/>
      <c r="Q12" s="14"/>
      <c r="R12" s="14"/>
      <c r="S12" s="14"/>
      <c r="T12" s="7"/>
      <c r="U12" s="8"/>
    </row>
    <row r="13" spans="1:21" ht="13.8" x14ac:dyDescent="0.25">
      <c r="A13" s="14"/>
      <c r="B13" s="85"/>
      <c r="C13" s="89" t="s">
        <v>95</v>
      </c>
      <c r="D13" s="89"/>
      <c r="E13" s="86"/>
      <c r="F13" s="86"/>
      <c r="G13" s="86"/>
      <c r="H13" s="86"/>
      <c r="I13" s="86"/>
      <c r="J13" s="102" t="s">
        <v>92</v>
      </c>
      <c r="K13" s="86" t="s">
        <v>96</v>
      </c>
      <c r="L13" s="103" t="s">
        <v>116</v>
      </c>
      <c r="M13" s="90"/>
      <c r="O13" s="14"/>
      <c r="P13" s="14"/>
      <c r="Q13" s="14"/>
      <c r="R13" s="14"/>
      <c r="S13" s="14"/>
      <c r="T13" s="7"/>
      <c r="U13" s="8"/>
    </row>
    <row r="14" spans="1:21" ht="13.8" x14ac:dyDescent="0.25">
      <c r="A14" s="14"/>
      <c r="B14" s="85"/>
      <c r="C14" s="89" t="s">
        <v>310</v>
      </c>
      <c r="D14" s="89"/>
      <c r="E14" s="86"/>
      <c r="F14" s="86"/>
      <c r="G14" s="86"/>
      <c r="H14" s="86"/>
      <c r="I14" s="86"/>
      <c r="J14" s="86"/>
      <c r="K14" s="86"/>
      <c r="L14" s="86"/>
      <c r="M14" s="87"/>
      <c r="N14" s="14"/>
      <c r="O14" s="14"/>
      <c r="P14" s="14"/>
      <c r="Q14" s="14"/>
      <c r="R14" s="14"/>
      <c r="S14" s="14"/>
      <c r="T14" s="7"/>
      <c r="U14" s="8"/>
    </row>
    <row r="15" spans="1:21" ht="13.8" x14ac:dyDescent="0.25">
      <c r="A15" s="14"/>
      <c r="B15" s="85"/>
      <c r="C15" s="89" t="s">
        <v>117</v>
      </c>
      <c r="D15" s="89"/>
      <c r="E15" s="86"/>
      <c r="F15" s="86"/>
      <c r="G15" s="86"/>
      <c r="H15" s="86"/>
      <c r="I15" s="86"/>
      <c r="J15" s="86"/>
      <c r="K15" s="86"/>
      <c r="L15" s="86"/>
      <c r="M15" s="87"/>
      <c r="N15" s="14"/>
      <c r="O15" s="14"/>
      <c r="P15" s="14"/>
      <c r="Q15" s="14"/>
      <c r="R15" s="14"/>
      <c r="S15" s="14"/>
      <c r="T15" s="7"/>
      <c r="U15" s="8"/>
    </row>
    <row r="16" spans="1:21" ht="13.8" x14ac:dyDescent="0.25">
      <c r="A16" s="14"/>
      <c r="B16" s="85"/>
      <c r="C16" s="192" t="s">
        <v>312</v>
      </c>
      <c r="M16" s="87"/>
      <c r="N16" s="14"/>
      <c r="O16" s="14"/>
      <c r="P16" s="14"/>
      <c r="Q16" s="14"/>
      <c r="R16" s="14"/>
      <c r="S16" s="14"/>
      <c r="T16" s="7"/>
      <c r="U16" s="8"/>
    </row>
    <row r="17" spans="1:21" ht="13.8" x14ac:dyDescent="0.25">
      <c r="A17" s="14"/>
      <c r="B17" s="85"/>
      <c r="C17" s="193" t="s">
        <v>313</v>
      </c>
      <c r="M17" s="87"/>
      <c r="N17" s="14"/>
      <c r="O17" s="14"/>
      <c r="P17" s="14"/>
      <c r="Q17" s="14"/>
      <c r="R17" s="14"/>
      <c r="S17" s="14"/>
      <c r="T17" s="7"/>
      <c r="U17" s="8"/>
    </row>
    <row r="18" spans="1:21" ht="13.8" x14ac:dyDescent="0.25">
      <c r="A18" s="14"/>
      <c r="B18" s="85"/>
      <c r="C18" s="193" t="s">
        <v>314</v>
      </c>
      <c r="M18" s="90"/>
      <c r="N18" s="14"/>
      <c r="O18" s="14"/>
      <c r="P18" s="14"/>
      <c r="Q18" s="14"/>
      <c r="R18" s="14"/>
      <c r="S18" s="14"/>
      <c r="T18" s="7"/>
      <c r="U18" s="8"/>
    </row>
    <row r="19" spans="1:21" ht="13.8" x14ac:dyDescent="0.25">
      <c r="B19" s="85"/>
      <c r="M19" s="90"/>
    </row>
    <row r="20" spans="1:21" ht="13.8" x14ac:dyDescent="0.25">
      <c r="A20" s="14"/>
      <c r="B20" s="85"/>
      <c r="C20" s="89" t="s">
        <v>142</v>
      </c>
      <c r="D20" s="89"/>
      <c r="E20" s="86"/>
      <c r="F20" s="86"/>
      <c r="G20" s="86"/>
      <c r="H20" s="86"/>
      <c r="I20" s="86"/>
      <c r="J20" s="86"/>
      <c r="K20" s="86"/>
      <c r="L20" s="86"/>
      <c r="M20" s="87"/>
      <c r="N20" s="14"/>
      <c r="O20" s="14"/>
      <c r="P20" s="14"/>
      <c r="Q20" s="14"/>
      <c r="R20" s="14"/>
      <c r="S20" s="14"/>
      <c r="T20" s="7"/>
      <c r="U20" s="8"/>
    </row>
    <row r="21" spans="1:21" ht="13.8" x14ac:dyDescent="0.25">
      <c r="B21" s="85"/>
      <c r="C21" s="89" t="s">
        <v>97</v>
      </c>
      <c r="D21" s="91" t="s">
        <v>65</v>
      </c>
      <c r="E21" s="86"/>
      <c r="F21" s="86"/>
      <c r="G21" s="86"/>
      <c r="H21" s="86"/>
      <c r="I21" s="86"/>
      <c r="J21" s="86"/>
      <c r="K21" s="86"/>
      <c r="L21" s="86"/>
      <c r="M21" s="87"/>
    </row>
    <row r="22" spans="1:21" ht="13.8" x14ac:dyDescent="0.25">
      <c r="B22" s="85"/>
      <c r="M22" s="90"/>
    </row>
    <row r="23" spans="1:21" ht="14.4" thickBot="1" x14ac:dyDescent="0.3">
      <c r="A23" s="14"/>
      <c r="B23" s="93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5"/>
      <c r="N23" s="14"/>
      <c r="O23" s="14"/>
      <c r="P23" s="14"/>
      <c r="Q23" s="14"/>
      <c r="R23" s="14"/>
      <c r="S23" s="14"/>
      <c r="T23" s="7"/>
      <c r="U23" s="8"/>
    </row>
    <row r="24" spans="1:21" ht="14.4" thickTop="1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7"/>
      <c r="U24" s="8"/>
    </row>
    <row r="25" spans="1:21" ht="13.8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7"/>
      <c r="U25" s="8"/>
    </row>
    <row r="26" spans="1:21" ht="13.8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7"/>
      <c r="U26" s="8"/>
    </row>
    <row r="27" spans="1:21" ht="13.8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22"/>
      <c r="K27" s="14"/>
      <c r="L27" s="14"/>
      <c r="M27" s="14"/>
      <c r="N27" s="14"/>
      <c r="O27" s="14"/>
      <c r="P27" s="14"/>
      <c r="Q27" s="14"/>
      <c r="R27" s="14"/>
      <c r="S27" s="14"/>
      <c r="T27" s="7"/>
      <c r="U27" s="8"/>
    </row>
    <row r="28" spans="1:21" ht="13.8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7"/>
      <c r="U28" s="8"/>
    </row>
    <row r="29" spans="1:21" ht="13.8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8"/>
    </row>
    <row r="30" spans="1:21" ht="13.8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8"/>
    </row>
    <row r="31" spans="1:21" ht="13.8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8"/>
    </row>
    <row r="32" spans="1:21" ht="13.8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8"/>
    </row>
    <row r="33" spans="1:21" ht="13.8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8"/>
    </row>
    <row r="34" spans="1:21" ht="13.8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8"/>
    </row>
    <row r="35" spans="1:21" ht="13.8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8"/>
    </row>
    <row r="36" spans="1:21" ht="13.8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8"/>
    </row>
    <row r="37" spans="1:21" ht="13.8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"/>
    </row>
    <row r="38" spans="1:21" ht="13.8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8"/>
    </row>
    <row r="39" spans="1:21" ht="13.8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1" ht="13.8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1" ht="13.8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1" ht="13.8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1" ht="13.8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1" ht="13.8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1" ht="13.8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1" ht="13.8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1" ht="13.8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D81E04"/>
  </sheetPr>
  <dimension ref="A1:CU381"/>
  <sheetViews>
    <sheetView zoomScale="75" zoomScaleNormal="75" workbookViewId="0">
      <selection activeCell="B1" sqref="B1"/>
    </sheetView>
  </sheetViews>
  <sheetFormatPr defaultRowHeight="13.2" x14ac:dyDescent="0.25"/>
  <cols>
    <col min="1" max="1" width="2.33203125" customWidth="1"/>
    <col min="2" max="2" width="57.5546875" customWidth="1"/>
    <col min="3" max="3" width="8.6640625" customWidth="1"/>
    <col min="4" max="4" width="15.88671875" style="170" customWidth="1"/>
    <col min="5" max="5" width="9.109375" style="170"/>
    <col min="6" max="6" width="4" customWidth="1"/>
    <col min="7" max="7" width="45.6640625" customWidth="1"/>
    <col min="8" max="8" width="14.109375" customWidth="1"/>
    <col min="9" max="9" width="12.6640625" customWidth="1"/>
    <col min="10" max="10" width="11.88671875" customWidth="1"/>
    <col min="11" max="11" width="18.33203125" customWidth="1"/>
  </cols>
  <sheetData>
    <row r="1" spans="1:99" x14ac:dyDescent="0.25">
      <c r="A1" s="8"/>
      <c r="B1" s="8"/>
      <c r="C1" s="8"/>
      <c r="D1" s="158"/>
      <c r="E1" s="158"/>
      <c r="F1" s="8"/>
      <c r="G1" s="8"/>
      <c r="H1" s="8"/>
      <c r="I1" s="8"/>
      <c r="J1" s="8"/>
      <c r="K1" s="8"/>
      <c r="L1" s="8"/>
    </row>
    <row r="2" spans="1:99" ht="13.8" x14ac:dyDescent="0.25">
      <c r="A2" s="8"/>
      <c r="B2" s="27" t="s">
        <v>306</v>
      </c>
      <c r="C2" s="13"/>
      <c r="D2" s="166"/>
      <c r="E2" s="161"/>
      <c r="F2" s="13"/>
      <c r="G2" s="27" t="s">
        <v>267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0" customFormat="1" ht="14.4" thickBot="1" x14ac:dyDescent="0.3">
      <c r="A3" s="11"/>
      <c r="B3" s="59"/>
      <c r="C3" s="9"/>
      <c r="D3" s="172"/>
      <c r="E3" s="172"/>
      <c r="F3" s="9"/>
      <c r="G3" s="59"/>
      <c r="H3" s="9"/>
      <c r="I3" s="9"/>
      <c r="J3" s="9"/>
      <c r="K3" s="9"/>
      <c r="L3" s="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</row>
    <row r="4" spans="1:99" ht="7.5" customHeight="1" thickTop="1" thickBot="1" x14ac:dyDescent="0.3">
      <c r="A4" s="8"/>
      <c r="B4" s="7"/>
      <c r="C4" s="7"/>
      <c r="D4" s="161"/>
      <c r="E4" s="161"/>
      <c r="F4" s="64"/>
      <c r="G4" s="65"/>
      <c r="H4" s="66"/>
      <c r="I4" s="67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5">
      <c r="A5" s="8"/>
      <c r="B5" s="203" t="s">
        <v>25</v>
      </c>
      <c r="C5" s="195" t="s">
        <v>26</v>
      </c>
      <c r="D5" s="162" t="s">
        <v>66</v>
      </c>
      <c r="E5" s="161"/>
      <c r="F5" s="196" t="s">
        <v>49</v>
      </c>
      <c r="G5" s="202" t="s">
        <v>45</v>
      </c>
      <c r="H5" s="197" t="s">
        <v>46</v>
      </c>
      <c r="I5" s="198" t="s">
        <v>52</v>
      </c>
      <c r="J5" s="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3.8" x14ac:dyDescent="0.25">
      <c r="A6" s="8"/>
      <c r="B6" s="15" t="s">
        <v>126</v>
      </c>
      <c r="C6" s="16" t="s">
        <v>67</v>
      </c>
      <c r="D6" s="163"/>
      <c r="E6" s="161"/>
      <c r="F6" s="22">
        <v>1</v>
      </c>
      <c r="G6" s="19" t="s">
        <v>86</v>
      </c>
      <c r="H6" s="100" t="e">
        <f>((D20-D22)/(D6+D7+D8+D9+D10+D11+D12+D13))*100</f>
        <v>#DIV/0!</v>
      </c>
      <c r="I6" s="23">
        <f>IF((D6+D7+D8+D9+D10+D11+D12+D13)=0,0,IF((H6)&lt;=0,0,IF(H6&lt;1.5,1,IF(H6&gt;3,3,2))))</f>
        <v>0</v>
      </c>
      <c r="J6" s="29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3.8" x14ac:dyDescent="0.25">
      <c r="A7" s="8"/>
      <c r="B7" s="99" t="s">
        <v>109</v>
      </c>
      <c r="C7" s="98"/>
      <c r="D7" s="163"/>
      <c r="E7" s="161"/>
      <c r="F7" s="22">
        <v>2</v>
      </c>
      <c r="G7" s="19" t="s">
        <v>87</v>
      </c>
      <c r="H7" s="100" t="e">
        <f>((D20-D22)/((D6+D7+D8+D9+D10+D11+D12+D13)-(D14+D15)))*100</f>
        <v>#DIV/0!</v>
      </c>
      <c r="I7" s="101">
        <f>IF(AND((D20-D22)&lt;0,(D6+D7+D8+D9+D10+D11+D12+D13-D14-D15)&lt;0),0,IF(D6+D7+D8+D9+D10+D11+D12+D13-D14-D15&lt;=0,0,IF((H7)&lt;=0,0,IF(H7&lt;1.7,1,IF(H7&gt;4,3,2)))))</f>
        <v>0</v>
      </c>
      <c r="J7" s="29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3.8" x14ac:dyDescent="0.25">
      <c r="A8" s="8"/>
      <c r="B8" s="15" t="s">
        <v>75</v>
      </c>
      <c r="C8" s="16" t="s">
        <v>68</v>
      </c>
      <c r="D8" s="163"/>
      <c r="E8" s="161"/>
      <c r="F8" s="22">
        <v>3</v>
      </c>
      <c r="G8" s="19" t="s">
        <v>24</v>
      </c>
      <c r="H8" s="100" t="e">
        <f>((D14+D15)/(D6+D7+D8+D9+D10+D11+D12+D13))*100</f>
        <v>#DIV/0!</v>
      </c>
      <c r="I8" s="101">
        <f>IF((D6+D7+D8+D9+D10+D11+D12+D13)=0,0,IF((H8)&gt;=100,0,IF(H8&lt;30,3,IF(H8&gt;50,1,2))))</f>
        <v>0</v>
      </c>
      <c r="J8" s="29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3.8" x14ac:dyDescent="0.25">
      <c r="A9" s="8"/>
      <c r="B9" s="15" t="s">
        <v>76</v>
      </c>
      <c r="C9" s="16" t="s">
        <v>69</v>
      </c>
      <c r="D9" s="163"/>
      <c r="E9" s="161"/>
      <c r="F9" s="22">
        <v>4</v>
      </c>
      <c r="G9" s="19" t="s">
        <v>104</v>
      </c>
      <c r="H9" s="100" t="e">
        <f>((D6+D7+D8+D9+D10+D11+D12+D13)-(D14+D15))/(D6+D7)</f>
        <v>#DIV/0!</v>
      </c>
      <c r="I9" s="101">
        <f>IF(AND((D6+D7)=0,(D6+D7+D8+D9+D10+D11+D12+D13-D14-D15)&lt;0),0,IF((D6+D7)=0,3,IF((H9)&lt;=0,0,IF(H9&lt;0.51,1,IF(H9&gt;1,3,2)))))</f>
        <v>3</v>
      </c>
      <c r="J9" s="29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3.8" x14ac:dyDescent="0.25">
      <c r="A10" s="8"/>
      <c r="B10" s="99" t="s">
        <v>110</v>
      </c>
      <c r="C10" s="98"/>
      <c r="D10" s="163"/>
      <c r="E10" s="161"/>
      <c r="F10" s="22">
        <v>5</v>
      </c>
      <c r="G10" s="19" t="s">
        <v>88</v>
      </c>
      <c r="H10" s="110" t="e">
        <f>D19/D18</f>
        <v>#DIV/0!</v>
      </c>
      <c r="I10" s="101">
        <f>IF(AND(D18&lt;=0,D19&lt;=0),0,IF(D18&lt;=0,0,IF(H10&gt;1,0,IF(H10&lt;0.95,3,IF(H10&gt;0.99,1,2)))))</f>
        <v>0</v>
      </c>
      <c r="J10" s="29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3.8" x14ac:dyDescent="0.25">
      <c r="A11" s="8"/>
      <c r="B11" s="15" t="s">
        <v>77</v>
      </c>
      <c r="C11" s="16" t="s">
        <v>70</v>
      </c>
      <c r="D11" s="163"/>
      <c r="E11" s="161"/>
      <c r="F11" s="22">
        <v>6</v>
      </c>
      <c r="G11" s="19" t="s">
        <v>89</v>
      </c>
      <c r="H11" s="100" t="e">
        <f>(D11/D18)*360</f>
        <v>#DIV/0!</v>
      </c>
      <c r="I11" s="101">
        <f>IF(AND(D18&lt;=0,D11&lt;=0),1,IF(D18&lt;=0,1,IF(D11&lt;=0,1,IF(H11&lt;40,3,IF(H11&gt;70,1,2)))))</f>
        <v>1</v>
      </c>
      <c r="J11" s="29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3.8" x14ac:dyDescent="0.25">
      <c r="A12" s="8"/>
      <c r="B12" s="15" t="s">
        <v>271</v>
      </c>
      <c r="C12" s="16" t="s">
        <v>71</v>
      </c>
      <c r="D12" s="163"/>
      <c r="E12" s="161"/>
      <c r="F12" s="22">
        <v>7</v>
      </c>
      <c r="G12" s="19" t="s">
        <v>90</v>
      </c>
      <c r="H12" s="100" t="e">
        <f>D18/(D6+D7+D8+D9+D10+D11+D12+D13)</f>
        <v>#DIV/0!</v>
      </c>
      <c r="I12" s="101">
        <f>IF(AND(D18&lt;=0,(D6+D7+D8+D9+D10+D11+D12+D13)&lt;=0),1,IF((D6+D7+D8+D9+D10+D11+D12+D13)&lt;=0,1,IF(H12&lt;0.3,1,IF(H12&gt;1,3,2))))</f>
        <v>1</v>
      </c>
      <c r="J12" s="29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3.8" x14ac:dyDescent="0.25">
      <c r="A13" s="8"/>
      <c r="B13" s="15" t="s">
        <v>108</v>
      </c>
      <c r="C13" s="16" t="s">
        <v>72</v>
      </c>
      <c r="D13" s="163"/>
      <c r="E13" s="161"/>
      <c r="F13" s="22">
        <v>8</v>
      </c>
      <c r="G13" s="19" t="s">
        <v>139</v>
      </c>
      <c r="H13" s="100" t="e">
        <f>(D12+D8+D9+D10)/D14</f>
        <v>#DIV/0!</v>
      </c>
      <c r="I13" s="101">
        <f>IF(AND(D14&lt;=0,(D12+D8+D9+D10)&lt;=0),1,IF(D14&lt;=0,3,IF(H13&lt;0.7,1,IF(H13&gt;1.5,3,2))))</f>
        <v>1</v>
      </c>
      <c r="J13" s="29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3.8" x14ac:dyDescent="0.25">
      <c r="A14" s="8"/>
      <c r="B14" s="15" t="s">
        <v>145</v>
      </c>
      <c r="C14" s="16" t="s">
        <v>73</v>
      </c>
      <c r="D14" s="163"/>
      <c r="E14" s="161"/>
      <c r="F14" s="22">
        <v>9</v>
      </c>
      <c r="G14" s="19" t="s">
        <v>91</v>
      </c>
      <c r="H14" s="100" t="e">
        <f>(D14+D15)/D20</f>
        <v>#DIV/0!</v>
      </c>
      <c r="I14" s="101">
        <f>IF(AND((D14+D15)=0,D20&gt;0),3,IF(D20&lt;=0,0,IF(H14&gt;7,1,IF(H14&lt;0,0,IF(H14&lt;5,3,2)))))</f>
        <v>0</v>
      </c>
      <c r="J14" s="29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4.4" thickBot="1" x14ac:dyDescent="0.3">
      <c r="A15" s="8"/>
      <c r="B15" s="17" t="s">
        <v>4</v>
      </c>
      <c r="C15" s="18" t="s">
        <v>74</v>
      </c>
      <c r="D15" s="165"/>
      <c r="E15" s="161"/>
      <c r="F15" s="106">
        <v>10</v>
      </c>
      <c r="G15" s="107" t="s">
        <v>138</v>
      </c>
      <c r="H15" s="108" t="e">
        <f>(((D6+D7+D10+D13)-('2016-DE'!D6+'2016-DE'!D7+'2016-DE'!D10+'2016-DE'!D13)+D22)/('2016-DE'!D6+'2016-DE'!D7+'2016-DE'!D10+'2016-DE'!D13))*100</f>
        <v>#DIV/0!</v>
      </c>
      <c r="I15" s="109">
        <f>IF(AND((D6+D7+D10+D13)=0,D22=0,('2016-DE'!D6+'2016-DE'!D7+'2016-DE'!D10+'2016-DE'!D13)=0),0, IF(('2016-DE'!D6+'2016-DE'!D7+'2016-DE'!D10+'2016-DE'!D13)=0,3, IF(H15&lt;=0,0, IF(H15&lt;2.51,1, IF(H15&gt;5,3,2)))))</f>
        <v>0</v>
      </c>
      <c r="J15" s="29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7.399999999999999" thickTop="1" thickBot="1" x14ac:dyDescent="0.35">
      <c r="A16" s="8"/>
      <c r="B16" s="10"/>
      <c r="C16" s="28"/>
      <c r="D16" s="177"/>
      <c r="E16" s="161"/>
      <c r="F16" s="24" t="s">
        <v>53</v>
      </c>
      <c r="G16" s="25" t="s">
        <v>268</v>
      </c>
      <c r="H16" s="25"/>
      <c r="I16" s="26">
        <f>SUM(I6:I15)</f>
        <v>6</v>
      </c>
      <c r="J16" s="9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8.2" thickTop="1" x14ac:dyDescent="0.25">
      <c r="A17" s="8"/>
      <c r="B17" s="203" t="s">
        <v>25</v>
      </c>
      <c r="C17" s="195" t="s">
        <v>26</v>
      </c>
      <c r="D17" s="162" t="s">
        <v>78</v>
      </c>
      <c r="E17" s="161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4" thickBot="1" x14ac:dyDescent="0.3">
      <c r="A18" s="8"/>
      <c r="B18" s="15" t="s">
        <v>113</v>
      </c>
      <c r="C18" s="16" t="s">
        <v>79</v>
      </c>
      <c r="D18" s="163"/>
      <c r="E18" s="161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3.8" x14ac:dyDescent="0.25">
      <c r="A19" s="8"/>
      <c r="B19" s="15" t="s">
        <v>114</v>
      </c>
      <c r="C19" s="16" t="s">
        <v>80</v>
      </c>
      <c r="D19" s="163"/>
      <c r="E19" s="161"/>
      <c r="F19" s="8"/>
      <c r="G19" s="38" t="s">
        <v>84</v>
      </c>
      <c r="H19" s="39"/>
      <c r="I19" s="35"/>
      <c r="J19" s="35"/>
      <c r="K19" s="35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4" thickBot="1" x14ac:dyDescent="0.3">
      <c r="A20" s="8"/>
      <c r="B20" s="17" t="s">
        <v>141</v>
      </c>
      <c r="C20" s="18" t="s">
        <v>51</v>
      </c>
      <c r="D20" s="165"/>
      <c r="E20" s="161"/>
      <c r="F20" s="8"/>
      <c r="G20" s="40" t="s">
        <v>105</v>
      </c>
      <c r="H20" s="41"/>
      <c r="I20" s="35"/>
      <c r="J20" s="35"/>
      <c r="K20" s="35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" thickTop="1" thickBot="1" x14ac:dyDescent="0.3">
      <c r="A21" s="8"/>
      <c r="B21" s="10"/>
      <c r="C21" s="28"/>
      <c r="D21" s="177"/>
      <c r="E21" s="178"/>
      <c r="F21" s="7"/>
      <c r="G21" s="42" t="s">
        <v>106</v>
      </c>
      <c r="H21" s="43"/>
      <c r="I21" s="37"/>
      <c r="J21" s="37"/>
      <c r="K21" s="35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" thickTop="1" thickBot="1" x14ac:dyDescent="0.3">
      <c r="A22" s="8"/>
      <c r="B22" s="33" t="s">
        <v>81</v>
      </c>
      <c r="C22" s="34" t="s">
        <v>82</v>
      </c>
      <c r="D22" s="179"/>
      <c r="E22" s="178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4" thickTop="1" x14ac:dyDescent="0.25">
      <c r="A23" s="8"/>
      <c r="E23" s="180"/>
      <c r="F23" s="7"/>
      <c r="G23" s="38" t="s">
        <v>83</v>
      </c>
      <c r="H23" s="44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3.8" x14ac:dyDescent="0.25">
      <c r="A24" s="8"/>
      <c r="E24" s="180"/>
      <c r="F24" s="7"/>
      <c r="G24" s="40" t="s">
        <v>334</v>
      </c>
      <c r="H24" s="45"/>
      <c r="I24" s="36"/>
      <c r="J24" s="10"/>
      <c r="K24" s="30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4.4" thickBot="1" x14ac:dyDescent="0.3">
      <c r="A25" s="8"/>
      <c r="B25" s="10"/>
      <c r="C25" s="28"/>
      <c r="D25" s="177"/>
      <c r="E25" s="180"/>
      <c r="F25" s="7"/>
      <c r="G25" s="42" t="s">
        <v>335</v>
      </c>
      <c r="H25" s="46"/>
      <c r="I25" s="36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.4" thickBot="1" x14ac:dyDescent="0.3">
      <c r="A26" s="8"/>
      <c r="B26" s="10"/>
      <c r="C26" s="28"/>
      <c r="D26" s="177"/>
      <c r="E26" s="180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4" thickBot="1" x14ac:dyDescent="0.3">
      <c r="A27" s="8"/>
      <c r="B27" s="10"/>
      <c r="C27" s="28"/>
      <c r="D27" s="177"/>
      <c r="E27" s="180"/>
      <c r="F27" s="7"/>
      <c r="G27" s="47" t="s">
        <v>85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3.8" x14ac:dyDescent="0.25">
      <c r="A28" s="8"/>
      <c r="B28" s="10"/>
      <c r="C28" s="28"/>
      <c r="D28" s="177"/>
      <c r="E28" s="180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3.8" x14ac:dyDescent="0.25">
      <c r="A29" s="8"/>
      <c r="B29" s="10"/>
      <c r="C29" s="28"/>
      <c r="D29" s="177"/>
      <c r="E29" s="180"/>
      <c r="F29" s="7"/>
      <c r="G29" s="10" t="s">
        <v>111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3.8" x14ac:dyDescent="0.25">
      <c r="A30" s="8"/>
      <c r="B30" s="29"/>
      <c r="C30" s="31"/>
      <c r="D30" s="181"/>
      <c r="E30" s="180"/>
      <c r="F30" s="7"/>
      <c r="G30" s="10" t="s">
        <v>112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3.8" x14ac:dyDescent="0.25">
      <c r="A31" s="8"/>
      <c r="B31" s="29"/>
      <c r="C31" s="31"/>
      <c r="D31" s="181"/>
      <c r="E31" s="180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3.8" x14ac:dyDescent="0.25">
      <c r="A32" s="8"/>
      <c r="B32" s="29"/>
      <c r="C32" s="31"/>
      <c r="D32" s="181"/>
      <c r="E32" s="180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3.8" x14ac:dyDescent="0.25">
      <c r="A33" s="8"/>
      <c r="B33" s="29"/>
      <c r="C33" s="31"/>
      <c r="D33" s="181"/>
      <c r="E33" s="180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3.8" x14ac:dyDescent="0.25">
      <c r="A34" s="8"/>
      <c r="B34" s="29"/>
      <c r="C34" s="31"/>
      <c r="D34" s="181"/>
      <c r="E34" s="180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3.8" x14ac:dyDescent="0.25">
      <c r="A35" s="8"/>
      <c r="B35" s="29"/>
      <c r="C35" s="31"/>
      <c r="D35" s="181"/>
      <c r="E35" s="180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3.8" x14ac:dyDescent="0.25">
      <c r="A36" s="8"/>
      <c r="B36" s="29"/>
      <c r="C36" s="31"/>
      <c r="D36" s="181"/>
      <c r="E36" s="180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3.8" x14ac:dyDescent="0.25">
      <c r="A37" s="8"/>
      <c r="B37" s="29"/>
      <c r="C37" s="31"/>
      <c r="D37" s="181"/>
      <c r="E37" s="180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3.8" x14ac:dyDescent="0.25">
      <c r="A38" s="8"/>
      <c r="B38" s="29"/>
      <c r="C38" s="31"/>
      <c r="D38" s="181"/>
      <c r="E38" s="180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3.8" x14ac:dyDescent="0.25">
      <c r="A39" s="8"/>
      <c r="B39" s="29"/>
      <c r="C39" s="31"/>
      <c r="D39" s="181"/>
      <c r="E39" s="180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3.8" x14ac:dyDescent="0.25">
      <c r="A40" s="8"/>
      <c r="B40" s="29"/>
      <c r="C40" s="32"/>
      <c r="D40" s="180"/>
      <c r="E40" s="180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3.8" x14ac:dyDescent="0.25">
      <c r="A41" s="8"/>
      <c r="B41" s="29"/>
      <c r="C41" s="32"/>
      <c r="D41" s="180"/>
      <c r="E41" s="180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3.8" x14ac:dyDescent="0.25">
      <c r="A42" s="8"/>
      <c r="B42" s="7"/>
      <c r="C42" s="14"/>
      <c r="D42" s="161"/>
      <c r="E42" s="161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3.8" x14ac:dyDescent="0.25">
      <c r="B43" s="1"/>
      <c r="C43" s="3"/>
      <c r="D43" s="171"/>
      <c r="E43" s="17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3.8" x14ac:dyDescent="0.25">
      <c r="B44" s="1"/>
      <c r="C44" s="3"/>
      <c r="D44" s="171"/>
      <c r="E44" s="17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3.8" x14ac:dyDescent="0.25">
      <c r="B45" s="1"/>
      <c r="C45" s="3"/>
      <c r="D45" s="171"/>
      <c r="E45" s="17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3.8" x14ac:dyDescent="0.25">
      <c r="B46" s="1"/>
      <c r="C46" s="3"/>
      <c r="D46" s="171"/>
      <c r="E46" s="17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3.8" x14ac:dyDescent="0.25">
      <c r="B47" s="1"/>
      <c r="C47" s="3"/>
      <c r="D47" s="171"/>
      <c r="E47" s="17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3.8" x14ac:dyDescent="0.25">
      <c r="B48" s="1"/>
      <c r="C48" s="3"/>
      <c r="D48" s="171"/>
      <c r="E48" s="17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3.8" x14ac:dyDescent="0.25">
      <c r="B49" s="1"/>
      <c r="C49" s="3"/>
      <c r="D49" s="171"/>
      <c r="E49" s="17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3.8" x14ac:dyDescent="0.25">
      <c r="B50" s="1"/>
      <c r="C50" s="3"/>
      <c r="D50" s="171"/>
      <c r="E50" s="17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3.8" x14ac:dyDescent="0.25">
      <c r="B51" s="1"/>
      <c r="C51" s="3"/>
      <c r="D51" s="171"/>
      <c r="E51" s="17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3.8" x14ac:dyDescent="0.25">
      <c r="B52" s="1"/>
      <c r="C52" s="3"/>
      <c r="D52" s="171"/>
      <c r="E52" s="17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3.8" x14ac:dyDescent="0.25">
      <c r="B53" s="1"/>
      <c r="C53" s="3"/>
      <c r="D53" s="171"/>
      <c r="E53" s="17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3.8" x14ac:dyDescent="0.25">
      <c r="B54" s="1"/>
      <c r="C54" s="3"/>
      <c r="D54" s="171"/>
      <c r="E54" s="17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3.8" x14ac:dyDescent="0.25">
      <c r="B55" s="1"/>
      <c r="C55" s="3"/>
      <c r="D55" s="171"/>
      <c r="E55" s="17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3.8" x14ac:dyDescent="0.25">
      <c r="B56" s="1"/>
      <c r="C56" s="3"/>
      <c r="D56" s="171"/>
      <c r="E56" s="17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3.8" x14ac:dyDescent="0.25">
      <c r="B57" s="1"/>
      <c r="C57" s="3"/>
      <c r="D57" s="171"/>
      <c r="E57" s="17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3.8" x14ac:dyDescent="0.25">
      <c r="B58" s="1"/>
      <c r="C58" s="3"/>
      <c r="D58" s="171"/>
      <c r="E58" s="17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3.8" x14ac:dyDescent="0.25">
      <c r="B59" s="1"/>
      <c r="C59" s="3"/>
      <c r="D59" s="171"/>
      <c r="E59" s="17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3.8" x14ac:dyDescent="0.25">
      <c r="B60" s="1"/>
      <c r="C60" s="3"/>
      <c r="D60" s="171"/>
      <c r="E60" s="17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3.8" x14ac:dyDescent="0.25">
      <c r="B61" s="1"/>
      <c r="C61" s="3"/>
      <c r="D61" s="171"/>
      <c r="E61" s="17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3.8" x14ac:dyDescent="0.25">
      <c r="B62" s="1"/>
      <c r="C62" s="3"/>
      <c r="D62" s="171"/>
      <c r="E62" s="17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3.8" x14ac:dyDescent="0.25">
      <c r="B63" s="1"/>
      <c r="C63" s="3"/>
      <c r="D63" s="171"/>
      <c r="E63" s="17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3.8" x14ac:dyDescent="0.25">
      <c r="B64" s="1"/>
      <c r="C64" s="3"/>
      <c r="D64" s="171"/>
      <c r="E64" s="17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3.8" x14ac:dyDescent="0.25">
      <c r="B65" s="1"/>
      <c r="C65" s="3"/>
      <c r="D65" s="171"/>
      <c r="E65" s="17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3.8" x14ac:dyDescent="0.25">
      <c r="B66" s="1"/>
      <c r="C66" s="3"/>
      <c r="D66" s="171"/>
      <c r="E66" s="17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3.8" x14ac:dyDescent="0.25">
      <c r="B67" s="1"/>
      <c r="C67" s="3"/>
      <c r="D67" s="171"/>
      <c r="E67" s="17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3.8" x14ac:dyDescent="0.25">
      <c r="B68" s="1"/>
      <c r="C68" s="3"/>
      <c r="D68" s="171"/>
      <c r="E68" s="17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3.8" x14ac:dyDescent="0.25">
      <c r="B69" s="1"/>
      <c r="C69" s="3"/>
      <c r="D69" s="171"/>
      <c r="E69" s="17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3.8" x14ac:dyDescent="0.25">
      <c r="B70" s="1"/>
      <c r="C70" s="3"/>
      <c r="D70" s="171"/>
      <c r="E70" s="17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3.8" x14ac:dyDescent="0.25">
      <c r="B71" s="1"/>
      <c r="C71" s="3"/>
      <c r="D71" s="171"/>
      <c r="E71" s="17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3.8" x14ac:dyDescent="0.25">
      <c r="B72" s="1"/>
      <c r="C72" s="3"/>
      <c r="D72" s="171"/>
      <c r="E72" s="17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3.8" x14ac:dyDescent="0.25">
      <c r="B73" s="1"/>
      <c r="C73" s="3"/>
      <c r="D73" s="171"/>
      <c r="E73" s="17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3.8" x14ac:dyDescent="0.25">
      <c r="B74" s="1"/>
      <c r="C74" s="3"/>
      <c r="D74" s="171"/>
      <c r="E74" s="17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3.8" x14ac:dyDescent="0.25">
      <c r="B75" s="1"/>
      <c r="C75" s="3"/>
      <c r="D75" s="171"/>
      <c r="E75" s="17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3.8" x14ac:dyDescent="0.25">
      <c r="B76" s="1"/>
      <c r="C76" s="3"/>
      <c r="D76" s="171"/>
      <c r="E76" s="17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3.8" x14ac:dyDescent="0.25">
      <c r="B77" s="1"/>
      <c r="C77" s="3"/>
      <c r="D77" s="171"/>
      <c r="E77" s="17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3.8" x14ac:dyDescent="0.25">
      <c r="B78" s="1"/>
      <c r="C78" s="3"/>
      <c r="D78" s="171"/>
      <c r="E78" s="17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3.8" x14ac:dyDescent="0.25">
      <c r="B79" s="1"/>
      <c r="C79" s="3"/>
      <c r="D79" s="171"/>
      <c r="E79" s="17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3.8" x14ac:dyDescent="0.25">
      <c r="B80" s="1"/>
      <c r="C80" s="3"/>
      <c r="D80" s="171"/>
      <c r="E80" s="17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3.8" x14ac:dyDescent="0.25">
      <c r="B81" s="1"/>
      <c r="C81" s="3"/>
      <c r="D81" s="171"/>
      <c r="E81" s="17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3.8" x14ac:dyDescent="0.25">
      <c r="B82" s="1"/>
      <c r="C82" s="3"/>
      <c r="D82" s="171"/>
      <c r="E82" s="17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3.8" x14ac:dyDescent="0.25">
      <c r="B83" s="1"/>
      <c r="C83" s="3"/>
      <c r="D83" s="171"/>
      <c r="E83" s="17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3.8" x14ac:dyDescent="0.25">
      <c r="B84" s="1"/>
      <c r="C84" s="3"/>
      <c r="D84" s="171"/>
      <c r="E84" s="17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3.8" x14ac:dyDescent="0.25">
      <c r="B85" s="1"/>
      <c r="C85" s="3"/>
      <c r="D85" s="171"/>
      <c r="E85" s="17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3.8" x14ac:dyDescent="0.25">
      <c r="B86" s="1"/>
      <c r="C86" s="3"/>
      <c r="D86" s="171"/>
      <c r="E86" s="17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3.8" x14ac:dyDescent="0.25">
      <c r="B87" s="1"/>
      <c r="C87" s="3"/>
      <c r="D87" s="171"/>
      <c r="E87" s="17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3.8" x14ac:dyDescent="0.25">
      <c r="B88" s="1"/>
      <c r="C88" s="3"/>
      <c r="D88" s="171"/>
      <c r="E88" s="17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3.8" x14ac:dyDescent="0.25">
      <c r="B89" s="1"/>
      <c r="C89" s="3"/>
      <c r="D89" s="171"/>
      <c r="E89" s="17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3.8" x14ac:dyDescent="0.25">
      <c r="B90" s="1"/>
      <c r="C90" s="3"/>
      <c r="D90" s="171"/>
      <c r="E90" s="17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3.8" x14ac:dyDescent="0.25">
      <c r="B91" s="1"/>
      <c r="C91" s="3"/>
      <c r="D91" s="171"/>
      <c r="E91" s="17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3.8" x14ac:dyDescent="0.25">
      <c r="B92" s="1"/>
      <c r="C92" s="3"/>
      <c r="D92" s="171"/>
      <c r="E92" s="17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3.8" x14ac:dyDescent="0.25">
      <c r="B93" s="1"/>
      <c r="C93" s="3"/>
      <c r="D93" s="171"/>
      <c r="E93" s="17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3.8" x14ac:dyDescent="0.25">
      <c r="B94" s="1"/>
      <c r="C94" s="3"/>
      <c r="D94" s="171"/>
      <c r="E94" s="17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3.8" x14ac:dyDescent="0.25">
      <c r="B95" s="1"/>
      <c r="C95" s="3"/>
      <c r="D95" s="171"/>
      <c r="E95" s="17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3.8" x14ac:dyDescent="0.25">
      <c r="B96" s="1"/>
      <c r="C96" s="3"/>
      <c r="D96" s="171"/>
      <c r="E96" s="17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3.8" x14ac:dyDescent="0.25">
      <c r="B97" s="1"/>
      <c r="C97" s="3"/>
      <c r="D97" s="171"/>
      <c r="E97" s="17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3.8" x14ac:dyDescent="0.25">
      <c r="B98" s="1"/>
      <c r="C98" s="3"/>
      <c r="D98" s="171"/>
      <c r="E98" s="17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3.8" x14ac:dyDescent="0.25">
      <c r="B99" s="1"/>
      <c r="C99" s="3"/>
      <c r="D99" s="171"/>
      <c r="E99" s="17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3.8" x14ac:dyDescent="0.25">
      <c r="B100" s="1"/>
      <c r="C100" s="3"/>
      <c r="D100" s="171"/>
      <c r="E100" s="17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3.8" x14ac:dyDescent="0.25">
      <c r="B101" s="1"/>
      <c r="C101" s="3"/>
      <c r="D101" s="171"/>
      <c r="E101" s="17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3.8" x14ac:dyDescent="0.25">
      <c r="B102" s="1"/>
      <c r="C102" s="3"/>
      <c r="D102" s="171"/>
      <c r="E102" s="17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3.8" x14ac:dyDescent="0.25">
      <c r="B103" s="1"/>
      <c r="C103" s="3"/>
      <c r="D103" s="171"/>
      <c r="E103" s="17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3.8" x14ac:dyDescent="0.25">
      <c r="B104" s="1"/>
      <c r="C104" s="3"/>
      <c r="D104" s="171"/>
      <c r="E104" s="17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3.8" x14ac:dyDescent="0.25">
      <c r="B105" s="1"/>
      <c r="C105" s="3"/>
      <c r="D105" s="171"/>
      <c r="E105" s="17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3.8" x14ac:dyDescent="0.25">
      <c r="B106" s="1"/>
      <c r="C106" s="3"/>
      <c r="D106" s="171"/>
      <c r="E106" s="17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3.8" x14ac:dyDescent="0.25">
      <c r="B107" s="1"/>
      <c r="C107" s="3"/>
      <c r="D107" s="171"/>
      <c r="E107" s="17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3.8" x14ac:dyDescent="0.25">
      <c r="B108" s="1"/>
      <c r="C108" s="3"/>
      <c r="D108" s="171"/>
      <c r="E108" s="17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3.8" x14ac:dyDescent="0.25">
      <c r="B109" s="1"/>
      <c r="C109" s="3"/>
      <c r="D109" s="171"/>
      <c r="E109" s="17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3.8" x14ac:dyDescent="0.25">
      <c r="B110" s="1"/>
      <c r="C110" s="3"/>
      <c r="D110" s="171"/>
      <c r="E110" s="17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3.8" x14ac:dyDescent="0.25">
      <c r="B111" s="1"/>
      <c r="C111" s="3"/>
      <c r="D111" s="171"/>
      <c r="E111" s="17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3.8" x14ac:dyDescent="0.25">
      <c r="B112" s="1"/>
      <c r="C112" s="3"/>
      <c r="D112" s="171"/>
      <c r="E112" s="17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3.8" x14ac:dyDescent="0.25">
      <c r="B113" s="1"/>
      <c r="C113" s="3"/>
      <c r="D113" s="171"/>
      <c r="E113" s="17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3.8" x14ac:dyDescent="0.25">
      <c r="B114" s="1"/>
      <c r="C114" s="3"/>
      <c r="D114" s="171"/>
      <c r="E114" s="17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3.8" x14ac:dyDescent="0.25">
      <c r="B115" s="1"/>
      <c r="C115" s="3"/>
      <c r="D115" s="171"/>
      <c r="E115" s="17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3.8" x14ac:dyDescent="0.25">
      <c r="B116" s="1"/>
      <c r="C116" s="3"/>
      <c r="D116" s="171"/>
      <c r="E116" s="17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3.8" x14ac:dyDescent="0.25">
      <c r="B117" s="1"/>
      <c r="C117" s="3"/>
      <c r="D117" s="171"/>
      <c r="E117" s="17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3.8" x14ac:dyDescent="0.25">
      <c r="B118" s="1"/>
      <c r="C118" s="3"/>
      <c r="D118" s="171"/>
      <c r="E118" s="17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3.8" x14ac:dyDescent="0.25">
      <c r="B119" s="1"/>
      <c r="C119" s="3"/>
      <c r="D119" s="171"/>
      <c r="E119" s="17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3.8" x14ac:dyDescent="0.25">
      <c r="B120" s="1"/>
      <c r="C120" s="3"/>
      <c r="D120" s="171"/>
      <c r="E120" s="17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3.8" x14ac:dyDescent="0.25">
      <c r="B121" s="1"/>
      <c r="C121" s="3"/>
      <c r="D121" s="171"/>
      <c r="E121" s="17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3.8" x14ac:dyDescent="0.25">
      <c r="B122" s="1"/>
      <c r="C122" s="3"/>
      <c r="D122" s="171"/>
      <c r="E122" s="17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3.8" x14ac:dyDescent="0.25">
      <c r="B123" s="1"/>
      <c r="C123" s="3"/>
      <c r="D123" s="171"/>
      <c r="E123" s="17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3.8" x14ac:dyDescent="0.25">
      <c r="B124" s="1"/>
      <c r="C124" s="3"/>
      <c r="D124" s="171"/>
      <c r="E124" s="17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3.8" x14ac:dyDescent="0.25">
      <c r="B125" s="1"/>
      <c r="C125" s="3"/>
      <c r="D125" s="171"/>
      <c r="E125" s="17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3.8" x14ac:dyDescent="0.25">
      <c r="B126" s="1"/>
      <c r="C126" s="3"/>
      <c r="D126" s="171"/>
      <c r="E126" s="17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3.8" x14ac:dyDescent="0.25">
      <c r="B127" s="1"/>
      <c r="C127" s="3"/>
      <c r="D127" s="171"/>
      <c r="E127" s="17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3.8" x14ac:dyDescent="0.25">
      <c r="B128" s="1"/>
      <c r="C128" s="3"/>
      <c r="D128" s="171"/>
      <c r="E128" s="17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3.8" x14ac:dyDescent="0.25">
      <c r="B129" s="1"/>
      <c r="C129" s="3"/>
      <c r="D129" s="171"/>
      <c r="E129" s="17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3.8" x14ac:dyDescent="0.25">
      <c r="B130" s="1"/>
      <c r="C130" s="3"/>
      <c r="D130" s="171"/>
      <c r="E130" s="17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3.8" x14ac:dyDescent="0.25">
      <c r="B131" s="1"/>
      <c r="C131" s="3"/>
      <c r="D131" s="171"/>
      <c r="E131" s="17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3.8" x14ac:dyDescent="0.25">
      <c r="B132" s="1"/>
      <c r="C132" s="3"/>
      <c r="D132" s="171"/>
      <c r="E132" s="17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3.8" x14ac:dyDescent="0.25">
      <c r="B133" s="1"/>
      <c r="C133" s="3"/>
      <c r="D133" s="171"/>
      <c r="E133" s="17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3.8" x14ac:dyDescent="0.25">
      <c r="B134" s="1"/>
      <c r="C134" s="3"/>
      <c r="D134" s="171"/>
      <c r="E134" s="17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3.8" x14ac:dyDescent="0.25">
      <c r="B135" s="1"/>
      <c r="C135" s="3"/>
      <c r="D135" s="171"/>
      <c r="E135" s="17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3.8" x14ac:dyDescent="0.25">
      <c r="B136" s="1"/>
      <c r="C136" s="3"/>
      <c r="D136" s="171"/>
      <c r="E136" s="17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3.8" x14ac:dyDescent="0.25">
      <c r="B137" s="1"/>
      <c r="C137" s="3"/>
      <c r="D137" s="171"/>
      <c r="E137" s="17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3.8" x14ac:dyDescent="0.25">
      <c r="B138" s="1"/>
      <c r="C138" s="3"/>
      <c r="D138" s="171"/>
      <c r="E138" s="17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3.8" x14ac:dyDescent="0.25">
      <c r="B139" s="1"/>
      <c r="C139" s="3"/>
      <c r="D139" s="171"/>
      <c r="E139" s="17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3.8" x14ac:dyDescent="0.25">
      <c r="B140" s="1"/>
      <c r="C140" s="3"/>
      <c r="D140" s="171"/>
      <c r="E140" s="17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3.8" x14ac:dyDescent="0.25">
      <c r="B141" s="1"/>
      <c r="C141" s="3"/>
      <c r="D141" s="171"/>
      <c r="E141" s="17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3.8" x14ac:dyDescent="0.25">
      <c r="B142" s="1"/>
      <c r="C142" s="3"/>
      <c r="D142" s="171"/>
      <c r="E142" s="17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3.8" x14ac:dyDescent="0.25">
      <c r="B143" s="1"/>
      <c r="C143" s="3"/>
      <c r="D143" s="171"/>
      <c r="E143" s="17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3.8" x14ac:dyDescent="0.25">
      <c r="B144" s="1"/>
      <c r="C144" s="3"/>
      <c r="D144" s="171"/>
      <c r="E144" s="17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3.8" x14ac:dyDescent="0.25">
      <c r="B145" s="1"/>
      <c r="C145" s="3"/>
      <c r="D145" s="171"/>
      <c r="E145" s="17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3.8" x14ac:dyDescent="0.25">
      <c r="B146" s="1"/>
      <c r="C146" s="3"/>
      <c r="D146" s="171"/>
      <c r="E146" s="17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3.8" x14ac:dyDescent="0.25">
      <c r="B147" s="1"/>
      <c r="C147" s="3"/>
      <c r="D147" s="171"/>
      <c r="E147" s="17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3.8" x14ac:dyDescent="0.25">
      <c r="B148" s="1"/>
      <c r="C148" s="3"/>
      <c r="D148" s="171"/>
      <c r="E148" s="17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3.8" x14ac:dyDescent="0.25">
      <c r="B149" s="1"/>
      <c r="C149" s="3"/>
      <c r="D149" s="171"/>
      <c r="E149" s="17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3.8" x14ac:dyDescent="0.25">
      <c r="B150" s="1"/>
      <c r="C150" s="3"/>
      <c r="D150" s="171"/>
      <c r="E150" s="17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3.8" x14ac:dyDescent="0.25">
      <c r="B151" s="1"/>
      <c r="C151" s="3"/>
      <c r="D151" s="171"/>
      <c r="E151" s="17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3.8" x14ac:dyDescent="0.25">
      <c r="B152" s="1"/>
      <c r="C152" s="3"/>
      <c r="D152" s="171"/>
      <c r="E152" s="17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3.8" x14ac:dyDescent="0.25">
      <c r="B153" s="1"/>
      <c r="C153" s="3"/>
      <c r="D153" s="171"/>
      <c r="E153" s="17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3.8" x14ac:dyDescent="0.25">
      <c r="B154" s="1"/>
      <c r="C154" s="3"/>
      <c r="D154" s="171"/>
      <c r="E154" s="17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3.8" x14ac:dyDescent="0.25">
      <c r="B155" s="1"/>
      <c r="C155" s="3"/>
      <c r="D155" s="171"/>
      <c r="E155" s="17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3.8" x14ac:dyDescent="0.25">
      <c r="B156" s="1"/>
      <c r="C156" s="3"/>
      <c r="D156" s="171"/>
      <c r="E156" s="17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3.8" x14ac:dyDescent="0.25">
      <c r="B157" s="1"/>
      <c r="C157" s="3"/>
      <c r="D157" s="171"/>
      <c r="E157" s="17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3.8" x14ac:dyDescent="0.25">
      <c r="B158" s="1"/>
      <c r="C158" s="3"/>
      <c r="D158" s="171"/>
      <c r="E158" s="17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3.8" x14ac:dyDescent="0.25">
      <c r="B159" s="1"/>
      <c r="C159" s="3"/>
      <c r="D159" s="171"/>
      <c r="E159" s="17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3.8" x14ac:dyDescent="0.25">
      <c r="B160" s="1"/>
      <c r="C160" s="3"/>
      <c r="D160" s="171"/>
      <c r="E160" s="17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3.8" x14ac:dyDescent="0.25">
      <c r="B161" s="1"/>
      <c r="C161" s="3"/>
      <c r="D161" s="171"/>
      <c r="E161" s="17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3.8" x14ac:dyDescent="0.25">
      <c r="B162" s="1"/>
      <c r="C162" s="3"/>
      <c r="D162" s="171"/>
      <c r="E162" s="17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3.8" x14ac:dyDescent="0.25">
      <c r="B163" s="1"/>
      <c r="C163" s="3"/>
      <c r="D163" s="171"/>
      <c r="E163" s="17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3.8" x14ac:dyDescent="0.25">
      <c r="B164" s="1"/>
      <c r="C164" s="3"/>
      <c r="D164" s="171"/>
      <c r="E164" s="17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3.8" x14ac:dyDescent="0.25">
      <c r="B165" s="1"/>
      <c r="C165" s="3"/>
      <c r="D165" s="171"/>
      <c r="E165" s="17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3.8" x14ac:dyDescent="0.25">
      <c r="B166" s="1"/>
      <c r="C166" s="3"/>
      <c r="D166" s="171"/>
      <c r="E166" s="17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3.8" x14ac:dyDescent="0.25">
      <c r="B167" s="1"/>
      <c r="C167" s="3"/>
      <c r="D167" s="171"/>
      <c r="E167" s="17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3.8" x14ac:dyDescent="0.25">
      <c r="B168" s="1"/>
      <c r="C168" s="3"/>
      <c r="D168" s="171"/>
      <c r="E168" s="17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3.8" x14ac:dyDescent="0.25">
      <c r="B169" s="1"/>
      <c r="C169" s="3"/>
      <c r="D169" s="171"/>
      <c r="E169" s="17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3.8" x14ac:dyDescent="0.25">
      <c r="B170" s="1"/>
      <c r="C170" s="3"/>
      <c r="D170" s="171"/>
      <c r="E170" s="17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3.8" x14ac:dyDescent="0.25">
      <c r="B171" s="1"/>
      <c r="C171" s="3"/>
      <c r="D171" s="171"/>
      <c r="E171" s="17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3.8" x14ac:dyDescent="0.25">
      <c r="B172" s="1"/>
      <c r="C172" s="3"/>
      <c r="D172" s="171"/>
      <c r="E172" s="17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3.8" x14ac:dyDescent="0.25">
      <c r="B173" s="1"/>
      <c r="C173" s="3"/>
      <c r="D173" s="171"/>
      <c r="E173" s="17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3.8" x14ac:dyDescent="0.25">
      <c r="B174" s="1"/>
      <c r="C174" s="3"/>
      <c r="D174" s="171"/>
      <c r="E174" s="17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3.8" x14ac:dyDescent="0.25">
      <c r="B175" s="1"/>
      <c r="C175" s="3"/>
      <c r="D175" s="171"/>
      <c r="E175" s="17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3.8" x14ac:dyDescent="0.25">
      <c r="B176" s="1"/>
      <c r="C176" s="3"/>
      <c r="D176" s="171"/>
      <c r="E176" s="17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3.8" x14ac:dyDescent="0.25">
      <c r="B177" s="1"/>
      <c r="C177" s="3"/>
      <c r="D177" s="171"/>
      <c r="E177" s="17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3.8" x14ac:dyDescent="0.25">
      <c r="B178" s="1"/>
      <c r="C178" s="3"/>
      <c r="D178" s="171"/>
      <c r="E178" s="17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3.8" x14ac:dyDescent="0.25">
      <c r="B179" s="1"/>
      <c r="C179" s="3"/>
      <c r="D179" s="171"/>
      <c r="E179" s="17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3.8" x14ac:dyDescent="0.25">
      <c r="B180" s="1"/>
      <c r="C180" s="3"/>
      <c r="D180" s="171"/>
      <c r="E180" s="17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3.8" x14ac:dyDescent="0.25">
      <c r="B181" s="1"/>
      <c r="C181" s="3"/>
      <c r="D181" s="171"/>
      <c r="E181" s="17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3.8" x14ac:dyDescent="0.25">
      <c r="B182" s="1"/>
      <c r="C182" s="3"/>
      <c r="D182" s="171"/>
      <c r="E182" s="17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3.8" x14ac:dyDescent="0.25">
      <c r="B183" s="1"/>
      <c r="C183" s="3"/>
      <c r="D183" s="171"/>
      <c r="E183" s="17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3.8" x14ac:dyDescent="0.25">
      <c r="B184" s="1"/>
      <c r="C184" s="3"/>
      <c r="D184" s="171"/>
      <c r="E184" s="17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3.8" x14ac:dyDescent="0.25">
      <c r="B185" s="1"/>
      <c r="C185" s="3"/>
      <c r="D185" s="171"/>
      <c r="E185" s="17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3.8" x14ac:dyDescent="0.25">
      <c r="B186" s="1"/>
      <c r="C186" s="3"/>
      <c r="D186" s="171"/>
      <c r="E186" s="17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3.8" x14ac:dyDescent="0.25">
      <c r="B187" s="1"/>
      <c r="C187" s="3"/>
      <c r="D187" s="171"/>
      <c r="E187" s="17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3.8" x14ac:dyDescent="0.25">
      <c r="B188" s="1"/>
      <c r="C188" s="3"/>
      <c r="D188" s="171"/>
      <c r="E188" s="17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3.8" x14ac:dyDescent="0.25">
      <c r="B189" s="1"/>
      <c r="C189" s="3"/>
      <c r="D189" s="171"/>
      <c r="E189" s="17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3.8" x14ac:dyDescent="0.25">
      <c r="B190" s="1"/>
      <c r="C190" s="3"/>
      <c r="D190" s="171"/>
      <c r="E190" s="17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3.8" x14ac:dyDescent="0.25">
      <c r="B191" s="1"/>
      <c r="C191" s="3"/>
      <c r="D191" s="171"/>
      <c r="E191" s="17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3.8" x14ac:dyDescent="0.25">
      <c r="B192" s="1"/>
      <c r="C192" s="3"/>
      <c r="D192" s="171"/>
      <c r="E192" s="17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3.8" x14ac:dyDescent="0.25">
      <c r="B193" s="1"/>
      <c r="C193" s="3"/>
      <c r="D193" s="171"/>
      <c r="E193" s="17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3.8" x14ac:dyDescent="0.25">
      <c r="B194" s="1"/>
      <c r="C194" s="3"/>
      <c r="D194" s="171"/>
      <c r="E194" s="17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3.8" x14ac:dyDescent="0.25">
      <c r="B195" s="1"/>
      <c r="C195" s="3"/>
      <c r="D195" s="171"/>
      <c r="E195" s="17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3.8" x14ac:dyDescent="0.25">
      <c r="B196" s="1"/>
      <c r="C196" s="3"/>
      <c r="D196" s="171"/>
      <c r="E196" s="17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3.8" x14ac:dyDescent="0.25">
      <c r="B197" s="1"/>
      <c r="C197" s="3"/>
      <c r="D197" s="171"/>
      <c r="E197" s="17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3.8" x14ac:dyDescent="0.25">
      <c r="B198" s="1"/>
      <c r="C198" s="3"/>
      <c r="D198" s="171"/>
      <c r="E198" s="17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3.8" x14ac:dyDescent="0.25">
      <c r="B199" s="1"/>
      <c r="C199" s="3"/>
      <c r="D199" s="171"/>
      <c r="E199" s="17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3.8" x14ac:dyDescent="0.25">
      <c r="B200" s="1"/>
      <c r="C200" s="3"/>
      <c r="D200" s="171"/>
      <c r="E200" s="17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3.8" x14ac:dyDescent="0.25">
      <c r="B201" s="1"/>
      <c r="C201" s="3"/>
      <c r="D201" s="171"/>
      <c r="E201" s="17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3.8" x14ac:dyDescent="0.25">
      <c r="B202" s="1"/>
      <c r="C202" s="3"/>
      <c r="D202" s="171"/>
      <c r="E202" s="17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3.8" x14ac:dyDescent="0.25">
      <c r="B203" s="1"/>
      <c r="C203" s="3"/>
      <c r="D203" s="171"/>
      <c r="E203" s="17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3.8" x14ac:dyDescent="0.25">
      <c r="B204" s="1"/>
      <c r="C204" s="3"/>
      <c r="D204" s="171"/>
      <c r="E204" s="17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3.8" x14ac:dyDescent="0.25">
      <c r="B205" s="1"/>
      <c r="C205" s="3"/>
      <c r="D205" s="171"/>
      <c r="E205" s="17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3.8" x14ac:dyDescent="0.25">
      <c r="B206" s="1"/>
      <c r="C206" s="3"/>
      <c r="D206" s="171"/>
      <c r="E206" s="17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3.8" x14ac:dyDescent="0.25">
      <c r="B207" s="1"/>
      <c r="C207" s="3"/>
      <c r="D207" s="171"/>
      <c r="E207" s="17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3.8" x14ac:dyDescent="0.25">
      <c r="B208" s="1"/>
      <c r="C208" s="3"/>
      <c r="D208" s="171"/>
      <c r="E208" s="17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3.8" x14ac:dyDescent="0.25">
      <c r="B209" s="1"/>
      <c r="C209" s="3"/>
      <c r="D209" s="171"/>
      <c r="E209" s="17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3.8" x14ac:dyDescent="0.25">
      <c r="B210" s="1"/>
      <c r="C210" s="3"/>
      <c r="D210" s="171"/>
      <c r="E210" s="17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3.8" x14ac:dyDescent="0.25">
      <c r="B211" s="1"/>
      <c r="C211" s="3"/>
      <c r="D211" s="171"/>
      <c r="E211" s="17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3.8" x14ac:dyDescent="0.25">
      <c r="B212" s="1"/>
      <c r="C212" s="3"/>
      <c r="D212" s="171"/>
      <c r="E212" s="17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3.8" x14ac:dyDescent="0.25">
      <c r="B213" s="1"/>
      <c r="C213" s="3"/>
      <c r="D213" s="171"/>
      <c r="E213" s="17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3.8" x14ac:dyDescent="0.25">
      <c r="B214" s="1"/>
      <c r="C214" s="3"/>
      <c r="D214" s="171"/>
      <c r="E214" s="17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3.8" x14ac:dyDescent="0.25">
      <c r="B215" s="1"/>
      <c r="C215" s="3"/>
      <c r="D215" s="171"/>
      <c r="E215" s="17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3.8" x14ac:dyDescent="0.25">
      <c r="B216" s="1"/>
      <c r="C216" s="3"/>
      <c r="D216" s="171"/>
      <c r="E216" s="17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3.8" x14ac:dyDescent="0.25">
      <c r="B217" s="1"/>
      <c r="C217" s="3"/>
      <c r="D217" s="171"/>
      <c r="E217" s="17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3.8" x14ac:dyDescent="0.25">
      <c r="B218" s="1"/>
      <c r="C218" s="3"/>
      <c r="D218" s="171"/>
      <c r="E218" s="17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3.8" x14ac:dyDescent="0.25">
      <c r="B219" s="1"/>
      <c r="C219" s="3"/>
      <c r="D219" s="171"/>
      <c r="E219" s="17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3.8" x14ac:dyDescent="0.25">
      <c r="B220" s="1"/>
      <c r="C220" s="3"/>
      <c r="D220" s="171"/>
      <c r="E220" s="17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3.8" x14ac:dyDescent="0.25">
      <c r="B221" s="1"/>
      <c r="C221" s="3"/>
      <c r="D221" s="171"/>
      <c r="E221" s="17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3.8" x14ac:dyDescent="0.25">
      <c r="B222" s="1"/>
      <c r="C222" s="3"/>
      <c r="D222" s="171"/>
      <c r="E222" s="17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3.8" x14ac:dyDescent="0.25">
      <c r="B223" s="1"/>
      <c r="C223" s="3"/>
      <c r="D223" s="171"/>
      <c r="E223" s="17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3.8" x14ac:dyDescent="0.25">
      <c r="B224" s="1"/>
      <c r="C224" s="3"/>
      <c r="D224" s="171"/>
      <c r="E224" s="17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3.8" x14ac:dyDescent="0.25">
      <c r="B225" s="1"/>
      <c r="C225" s="3"/>
      <c r="D225" s="171"/>
      <c r="E225" s="17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3.8" x14ac:dyDescent="0.25">
      <c r="B226" s="1"/>
      <c r="C226" s="3"/>
      <c r="D226" s="171"/>
      <c r="E226" s="17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3.8" x14ac:dyDescent="0.25">
      <c r="B227" s="1"/>
      <c r="C227" s="3"/>
      <c r="D227" s="171"/>
      <c r="E227" s="17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3.8" x14ac:dyDescent="0.25">
      <c r="B228" s="1"/>
      <c r="C228" s="3"/>
      <c r="D228" s="171"/>
      <c r="E228" s="17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3.8" x14ac:dyDescent="0.25">
      <c r="B229" s="1"/>
      <c r="C229" s="3"/>
      <c r="D229" s="171"/>
      <c r="E229" s="17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3.8" x14ac:dyDescent="0.25">
      <c r="B230" s="1"/>
      <c r="C230" s="3"/>
      <c r="D230" s="171"/>
      <c r="E230" s="17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3.8" x14ac:dyDescent="0.25">
      <c r="B231" s="1"/>
      <c r="C231" s="3"/>
      <c r="D231" s="171"/>
      <c r="E231" s="17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3.8" x14ac:dyDescent="0.25">
      <c r="B232" s="1"/>
      <c r="C232" s="3"/>
      <c r="D232" s="171"/>
      <c r="E232" s="17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3.8" x14ac:dyDescent="0.25">
      <c r="B233" s="1"/>
      <c r="C233" s="3"/>
      <c r="D233" s="171"/>
      <c r="E233" s="17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3.8" x14ac:dyDescent="0.25">
      <c r="B234" s="1"/>
      <c r="C234" s="3"/>
      <c r="D234" s="171"/>
      <c r="E234" s="17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3.8" x14ac:dyDescent="0.25">
      <c r="B235" s="1"/>
      <c r="C235" s="3"/>
      <c r="D235" s="171"/>
      <c r="E235" s="17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3.8" x14ac:dyDescent="0.25">
      <c r="B236" s="1"/>
      <c r="C236" s="3"/>
      <c r="D236" s="171"/>
      <c r="E236" s="17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3.8" x14ac:dyDescent="0.25">
      <c r="B237" s="1"/>
      <c r="C237" s="3"/>
      <c r="D237" s="171"/>
      <c r="E237" s="17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3.8" x14ac:dyDescent="0.25">
      <c r="B238" s="1"/>
      <c r="C238" s="3"/>
      <c r="D238" s="171"/>
      <c r="E238" s="17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3.8" x14ac:dyDescent="0.25">
      <c r="B239" s="1"/>
      <c r="C239" s="3"/>
      <c r="D239" s="171"/>
      <c r="E239" s="17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3.8" x14ac:dyDescent="0.25">
      <c r="B240" s="1"/>
      <c r="C240" s="3"/>
      <c r="D240" s="171"/>
      <c r="E240" s="17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3.8" x14ac:dyDescent="0.25">
      <c r="B241" s="1"/>
      <c r="C241" s="3"/>
      <c r="D241" s="171"/>
      <c r="E241" s="17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3.8" x14ac:dyDescent="0.25">
      <c r="B242" s="1"/>
      <c r="C242" s="3"/>
      <c r="D242" s="171"/>
      <c r="E242" s="17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3.8" x14ac:dyDescent="0.25">
      <c r="B243" s="1"/>
      <c r="C243" s="3"/>
      <c r="D243" s="171"/>
      <c r="E243" s="17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3.8" x14ac:dyDescent="0.25">
      <c r="B244" s="1"/>
      <c r="C244" s="3"/>
      <c r="D244" s="171"/>
      <c r="E244" s="17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3.8" x14ac:dyDescent="0.25">
      <c r="B245" s="1"/>
      <c r="C245" s="3"/>
      <c r="D245" s="171"/>
      <c r="E245" s="17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3.8" x14ac:dyDescent="0.25">
      <c r="B246" s="1"/>
      <c r="C246" s="3"/>
      <c r="D246" s="171"/>
      <c r="E246" s="17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3.8" x14ac:dyDescent="0.25">
      <c r="B247" s="1"/>
      <c r="C247" s="3"/>
      <c r="D247" s="171"/>
      <c r="E247" s="17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3.8" x14ac:dyDescent="0.25">
      <c r="B248" s="1"/>
      <c r="C248" s="3"/>
      <c r="D248" s="171"/>
      <c r="E248" s="17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3.8" x14ac:dyDescent="0.25">
      <c r="B249" s="1"/>
      <c r="C249" s="3"/>
      <c r="D249" s="171"/>
      <c r="E249" s="17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3.8" x14ac:dyDescent="0.25">
      <c r="B250" s="1"/>
      <c r="C250" s="3"/>
      <c r="D250" s="171"/>
      <c r="E250" s="17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3.8" x14ac:dyDescent="0.25">
      <c r="B251" s="1"/>
      <c r="C251" s="3"/>
      <c r="D251" s="171"/>
      <c r="E251" s="17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3.8" x14ac:dyDescent="0.25">
      <c r="B252" s="1"/>
      <c r="C252" s="3"/>
      <c r="D252" s="171"/>
      <c r="E252" s="17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3.8" x14ac:dyDescent="0.25">
      <c r="B253" s="1"/>
      <c r="C253" s="3"/>
      <c r="D253" s="171"/>
      <c r="E253" s="17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3.8" x14ac:dyDescent="0.25">
      <c r="B254" s="1"/>
      <c r="C254" s="3"/>
      <c r="D254" s="171"/>
      <c r="E254" s="17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5">
      <c r="C255" s="4"/>
    </row>
    <row r="256" spans="2:99" x14ac:dyDescent="0.25">
      <c r="C256" s="4"/>
    </row>
    <row r="257" spans="3:3" x14ac:dyDescent="0.25">
      <c r="C257" s="4"/>
    </row>
    <row r="258" spans="3:3" x14ac:dyDescent="0.25">
      <c r="C258" s="4"/>
    </row>
    <row r="259" spans="3:3" x14ac:dyDescent="0.25">
      <c r="C259" s="4"/>
    </row>
    <row r="260" spans="3:3" x14ac:dyDescent="0.25">
      <c r="C260" s="4"/>
    </row>
    <row r="261" spans="3:3" x14ac:dyDescent="0.25">
      <c r="C261" s="4"/>
    </row>
    <row r="262" spans="3:3" x14ac:dyDescent="0.25">
      <c r="C262" s="4"/>
    </row>
    <row r="263" spans="3:3" x14ac:dyDescent="0.25">
      <c r="C263" s="4"/>
    </row>
    <row r="264" spans="3:3" x14ac:dyDescent="0.25">
      <c r="C264" s="4"/>
    </row>
    <row r="265" spans="3:3" x14ac:dyDescent="0.25">
      <c r="C265" s="4"/>
    </row>
    <row r="266" spans="3:3" x14ac:dyDescent="0.25">
      <c r="C266" s="4"/>
    </row>
    <row r="267" spans="3:3" x14ac:dyDescent="0.25">
      <c r="C267" s="4"/>
    </row>
    <row r="268" spans="3:3" x14ac:dyDescent="0.25">
      <c r="C268" s="4"/>
    </row>
    <row r="269" spans="3:3" x14ac:dyDescent="0.25">
      <c r="C269" s="4"/>
    </row>
    <row r="270" spans="3:3" x14ac:dyDescent="0.25">
      <c r="C270" s="4"/>
    </row>
    <row r="271" spans="3:3" x14ac:dyDescent="0.25">
      <c r="C271" s="4"/>
    </row>
    <row r="272" spans="3:3" x14ac:dyDescent="0.25">
      <c r="C272" s="4"/>
    </row>
    <row r="273" spans="3:3" x14ac:dyDescent="0.25">
      <c r="C273" s="4"/>
    </row>
    <row r="274" spans="3:3" x14ac:dyDescent="0.25">
      <c r="C274" s="4"/>
    </row>
    <row r="275" spans="3:3" x14ac:dyDescent="0.25">
      <c r="C275" s="4"/>
    </row>
    <row r="276" spans="3:3" x14ac:dyDescent="0.25">
      <c r="C276" s="4"/>
    </row>
    <row r="277" spans="3:3" x14ac:dyDescent="0.25">
      <c r="C277" s="4"/>
    </row>
    <row r="278" spans="3:3" x14ac:dyDescent="0.25">
      <c r="C278" s="4"/>
    </row>
    <row r="279" spans="3:3" x14ac:dyDescent="0.25">
      <c r="C279" s="4"/>
    </row>
    <row r="280" spans="3:3" x14ac:dyDescent="0.25">
      <c r="C280" s="4"/>
    </row>
    <row r="281" spans="3:3" x14ac:dyDescent="0.25">
      <c r="C281" s="4"/>
    </row>
    <row r="282" spans="3:3" x14ac:dyDescent="0.25">
      <c r="C282" s="4"/>
    </row>
    <row r="283" spans="3:3" x14ac:dyDescent="0.25">
      <c r="C283" s="4"/>
    </row>
    <row r="284" spans="3:3" x14ac:dyDescent="0.25">
      <c r="C284" s="4"/>
    </row>
    <row r="285" spans="3:3" x14ac:dyDescent="0.25">
      <c r="C285" s="4"/>
    </row>
    <row r="286" spans="3:3" x14ac:dyDescent="0.25">
      <c r="C286" s="4"/>
    </row>
    <row r="287" spans="3:3" x14ac:dyDescent="0.25">
      <c r="C287" s="4"/>
    </row>
    <row r="288" spans="3:3" x14ac:dyDescent="0.25">
      <c r="C288" s="4"/>
    </row>
    <row r="289" spans="3:3" x14ac:dyDescent="0.25">
      <c r="C289" s="4"/>
    </row>
    <row r="290" spans="3:3" x14ac:dyDescent="0.25">
      <c r="C290" s="4"/>
    </row>
    <row r="291" spans="3:3" x14ac:dyDescent="0.25">
      <c r="C291" s="4"/>
    </row>
    <row r="292" spans="3:3" x14ac:dyDescent="0.25">
      <c r="C292" s="4"/>
    </row>
    <row r="293" spans="3:3" x14ac:dyDescent="0.25">
      <c r="C293" s="4"/>
    </row>
    <row r="294" spans="3:3" x14ac:dyDescent="0.25">
      <c r="C294" s="4"/>
    </row>
    <row r="295" spans="3:3" x14ac:dyDescent="0.25">
      <c r="C295" s="4"/>
    </row>
    <row r="296" spans="3:3" x14ac:dyDescent="0.25">
      <c r="C296" s="4"/>
    </row>
    <row r="297" spans="3:3" x14ac:dyDescent="0.25">
      <c r="C297" s="4"/>
    </row>
    <row r="298" spans="3:3" x14ac:dyDescent="0.25">
      <c r="C298" s="4"/>
    </row>
    <row r="299" spans="3:3" x14ac:dyDescent="0.25">
      <c r="C299" s="4"/>
    </row>
    <row r="300" spans="3:3" x14ac:dyDescent="0.25">
      <c r="C300" s="4"/>
    </row>
    <row r="301" spans="3:3" x14ac:dyDescent="0.25">
      <c r="C301" s="4"/>
    </row>
    <row r="302" spans="3:3" x14ac:dyDescent="0.25">
      <c r="C302" s="4"/>
    </row>
    <row r="303" spans="3:3" x14ac:dyDescent="0.25">
      <c r="C303" s="4"/>
    </row>
    <row r="304" spans="3:3" x14ac:dyDescent="0.25">
      <c r="C304" s="4"/>
    </row>
    <row r="305" spans="3:3" x14ac:dyDescent="0.25">
      <c r="C305" s="4"/>
    </row>
    <row r="306" spans="3:3" x14ac:dyDescent="0.25">
      <c r="C306" s="4"/>
    </row>
    <row r="307" spans="3:3" x14ac:dyDescent="0.25">
      <c r="C307" s="4"/>
    </row>
    <row r="308" spans="3:3" x14ac:dyDescent="0.25">
      <c r="C308" s="4"/>
    </row>
    <row r="309" spans="3:3" x14ac:dyDescent="0.25">
      <c r="C309" s="4"/>
    </row>
    <row r="310" spans="3:3" x14ac:dyDescent="0.25">
      <c r="C310" s="4"/>
    </row>
    <row r="311" spans="3:3" x14ac:dyDescent="0.25">
      <c r="C311" s="4"/>
    </row>
    <row r="312" spans="3:3" x14ac:dyDescent="0.25">
      <c r="C312" s="4"/>
    </row>
    <row r="313" spans="3:3" x14ac:dyDescent="0.25">
      <c r="C313" s="4"/>
    </row>
    <row r="314" spans="3:3" x14ac:dyDescent="0.25">
      <c r="C314" s="4"/>
    </row>
    <row r="315" spans="3:3" x14ac:dyDescent="0.25">
      <c r="C315" s="4"/>
    </row>
    <row r="316" spans="3:3" x14ac:dyDescent="0.25">
      <c r="C316" s="4"/>
    </row>
    <row r="317" spans="3:3" x14ac:dyDescent="0.25">
      <c r="C317" s="4"/>
    </row>
    <row r="318" spans="3:3" x14ac:dyDescent="0.25">
      <c r="C318" s="4"/>
    </row>
    <row r="319" spans="3:3" x14ac:dyDescent="0.25">
      <c r="C319" s="4"/>
    </row>
    <row r="320" spans="3:3" x14ac:dyDescent="0.25">
      <c r="C320" s="4"/>
    </row>
    <row r="321" spans="3:3" x14ac:dyDescent="0.25">
      <c r="C321" s="4"/>
    </row>
    <row r="322" spans="3:3" x14ac:dyDescent="0.25">
      <c r="C322" s="4"/>
    </row>
    <row r="323" spans="3:3" x14ac:dyDescent="0.25">
      <c r="C323" s="4"/>
    </row>
    <row r="324" spans="3:3" x14ac:dyDescent="0.25">
      <c r="C324" s="4"/>
    </row>
    <row r="325" spans="3:3" x14ac:dyDescent="0.25">
      <c r="C325" s="4"/>
    </row>
    <row r="326" spans="3:3" x14ac:dyDescent="0.25">
      <c r="C326" s="4"/>
    </row>
    <row r="327" spans="3:3" x14ac:dyDescent="0.25">
      <c r="C327" s="4"/>
    </row>
    <row r="328" spans="3:3" x14ac:dyDescent="0.25">
      <c r="C328" s="4"/>
    </row>
    <row r="329" spans="3:3" x14ac:dyDescent="0.25">
      <c r="C329" s="4"/>
    </row>
    <row r="330" spans="3:3" x14ac:dyDescent="0.25">
      <c r="C330" s="4"/>
    </row>
    <row r="331" spans="3:3" x14ac:dyDescent="0.25">
      <c r="C331" s="4"/>
    </row>
    <row r="332" spans="3:3" x14ac:dyDescent="0.25">
      <c r="C332" s="4"/>
    </row>
    <row r="333" spans="3:3" x14ac:dyDescent="0.25">
      <c r="C333" s="4"/>
    </row>
    <row r="334" spans="3:3" x14ac:dyDescent="0.25">
      <c r="C334" s="4"/>
    </row>
    <row r="335" spans="3:3" x14ac:dyDescent="0.25">
      <c r="C335" s="4"/>
    </row>
    <row r="336" spans="3:3" x14ac:dyDescent="0.25">
      <c r="C336" s="4"/>
    </row>
    <row r="337" spans="3:3" x14ac:dyDescent="0.25">
      <c r="C337" s="4"/>
    </row>
    <row r="338" spans="3:3" x14ac:dyDescent="0.25">
      <c r="C338" s="4"/>
    </row>
    <row r="339" spans="3:3" x14ac:dyDescent="0.25">
      <c r="C339" s="4"/>
    </row>
    <row r="340" spans="3:3" x14ac:dyDescent="0.25">
      <c r="C340" s="4"/>
    </row>
    <row r="341" spans="3:3" x14ac:dyDescent="0.25">
      <c r="C341" s="4"/>
    </row>
    <row r="342" spans="3:3" x14ac:dyDescent="0.25">
      <c r="C342" s="4"/>
    </row>
    <row r="343" spans="3:3" x14ac:dyDescent="0.25">
      <c r="C343" s="4"/>
    </row>
    <row r="344" spans="3:3" x14ac:dyDescent="0.25">
      <c r="C344" s="4"/>
    </row>
    <row r="345" spans="3:3" x14ac:dyDescent="0.25">
      <c r="C345" s="4"/>
    </row>
    <row r="346" spans="3:3" x14ac:dyDescent="0.25">
      <c r="C346" s="4"/>
    </row>
    <row r="347" spans="3:3" x14ac:dyDescent="0.25">
      <c r="C347" s="4"/>
    </row>
    <row r="348" spans="3:3" x14ac:dyDescent="0.25">
      <c r="C348" s="4"/>
    </row>
    <row r="349" spans="3:3" x14ac:dyDescent="0.25">
      <c r="C349" s="4"/>
    </row>
    <row r="350" spans="3:3" x14ac:dyDescent="0.25">
      <c r="C350" s="4"/>
    </row>
    <row r="351" spans="3:3" x14ac:dyDescent="0.25">
      <c r="C351" s="4"/>
    </row>
    <row r="352" spans="3:3" x14ac:dyDescent="0.25">
      <c r="C352" s="4"/>
    </row>
    <row r="353" spans="3:3" x14ac:dyDescent="0.25">
      <c r="C353" s="4"/>
    </row>
    <row r="354" spans="3:3" x14ac:dyDescent="0.25">
      <c r="C354" s="4"/>
    </row>
    <row r="355" spans="3:3" x14ac:dyDescent="0.25">
      <c r="C355" s="4"/>
    </row>
    <row r="356" spans="3:3" x14ac:dyDescent="0.25">
      <c r="C356" s="4"/>
    </row>
    <row r="357" spans="3:3" x14ac:dyDescent="0.25">
      <c r="C357" s="4"/>
    </row>
    <row r="358" spans="3:3" x14ac:dyDescent="0.25">
      <c r="C358" s="4"/>
    </row>
    <row r="359" spans="3:3" x14ac:dyDescent="0.25">
      <c r="C359" s="4"/>
    </row>
    <row r="360" spans="3:3" x14ac:dyDescent="0.25">
      <c r="C360" s="4"/>
    </row>
    <row r="361" spans="3:3" x14ac:dyDescent="0.25">
      <c r="C361" s="4"/>
    </row>
    <row r="362" spans="3:3" x14ac:dyDescent="0.25">
      <c r="C362" s="4"/>
    </row>
    <row r="363" spans="3:3" x14ac:dyDescent="0.25">
      <c r="C363" s="4"/>
    </row>
    <row r="364" spans="3:3" x14ac:dyDescent="0.25">
      <c r="C364" s="4"/>
    </row>
    <row r="365" spans="3:3" x14ac:dyDescent="0.25">
      <c r="C365" s="4"/>
    </row>
    <row r="366" spans="3:3" x14ac:dyDescent="0.25">
      <c r="C366" s="4"/>
    </row>
    <row r="367" spans="3:3" x14ac:dyDescent="0.25">
      <c r="C367" s="4"/>
    </row>
    <row r="368" spans="3:3" x14ac:dyDescent="0.25">
      <c r="C368" s="4"/>
    </row>
    <row r="369" spans="3:3" x14ac:dyDescent="0.25">
      <c r="C369" s="4"/>
    </row>
    <row r="370" spans="3:3" x14ac:dyDescent="0.25">
      <c r="C370" s="4"/>
    </row>
    <row r="371" spans="3:3" x14ac:dyDescent="0.25">
      <c r="C371" s="4"/>
    </row>
    <row r="372" spans="3:3" x14ac:dyDescent="0.25">
      <c r="C372" s="4"/>
    </row>
    <row r="373" spans="3:3" x14ac:dyDescent="0.25">
      <c r="C373" s="4"/>
    </row>
    <row r="374" spans="3:3" x14ac:dyDescent="0.25">
      <c r="C374" s="4"/>
    </row>
    <row r="375" spans="3:3" x14ac:dyDescent="0.25">
      <c r="C375" s="4"/>
    </row>
    <row r="376" spans="3:3" x14ac:dyDescent="0.25">
      <c r="C376" s="4"/>
    </row>
    <row r="377" spans="3:3" x14ac:dyDescent="0.25">
      <c r="C377" s="4"/>
    </row>
    <row r="378" spans="3:3" x14ac:dyDescent="0.25">
      <c r="C378" s="4"/>
    </row>
    <row r="379" spans="3:3" x14ac:dyDescent="0.25">
      <c r="C379" s="4"/>
    </row>
    <row r="380" spans="3:3" x14ac:dyDescent="0.25">
      <c r="C380" s="4"/>
    </row>
    <row r="381" spans="3:3" x14ac:dyDescent="0.25">
      <c r="C381" s="4"/>
    </row>
  </sheetData>
  <sheetProtection formatCells="0"/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D81E04"/>
  </sheetPr>
  <dimension ref="A1:CU381"/>
  <sheetViews>
    <sheetView zoomScale="75" zoomScaleNormal="75" workbookViewId="0">
      <selection activeCell="B1" sqref="B1"/>
    </sheetView>
  </sheetViews>
  <sheetFormatPr defaultRowHeight="13.2" x14ac:dyDescent="0.25"/>
  <cols>
    <col min="1" max="1" width="2.33203125" customWidth="1"/>
    <col min="2" max="2" width="57.5546875" customWidth="1"/>
    <col min="3" max="3" width="8.6640625" customWidth="1"/>
    <col min="4" max="4" width="15.88671875" style="170" customWidth="1"/>
    <col min="5" max="5" width="9.109375" style="170"/>
    <col min="6" max="6" width="4" customWidth="1"/>
    <col min="7" max="7" width="45.6640625" customWidth="1"/>
    <col min="8" max="8" width="14.109375" customWidth="1"/>
    <col min="9" max="9" width="12.6640625" customWidth="1"/>
    <col min="10" max="10" width="11.88671875" customWidth="1"/>
    <col min="11" max="11" width="18.33203125" customWidth="1"/>
  </cols>
  <sheetData>
    <row r="1" spans="1:99" x14ac:dyDescent="0.25">
      <c r="A1" s="8"/>
      <c r="B1" s="8"/>
      <c r="C1" s="8"/>
      <c r="D1" s="158"/>
      <c r="E1" s="158"/>
      <c r="F1" s="8"/>
      <c r="G1" s="8"/>
      <c r="H1" s="8"/>
      <c r="I1" s="8"/>
      <c r="J1" s="8"/>
      <c r="K1" s="8"/>
      <c r="L1" s="8"/>
    </row>
    <row r="2" spans="1:99" ht="13.8" x14ac:dyDescent="0.25">
      <c r="A2" s="8"/>
      <c r="B2" s="27" t="s">
        <v>307</v>
      </c>
      <c r="C2" s="13"/>
      <c r="D2" s="166"/>
      <c r="E2" s="161"/>
      <c r="F2" s="13"/>
      <c r="G2" s="27" t="s">
        <v>223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0" customFormat="1" ht="14.4" thickBot="1" x14ac:dyDescent="0.3">
      <c r="A3" s="11"/>
      <c r="B3" s="59"/>
      <c r="C3" s="9"/>
      <c r="D3" s="172"/>
      <c r="E3" s="172"/>
      <c r="F3" s="9"/>
      <c r="G3" s="59"/>
      <c r="H3" s="9"/>
      <c r="I3" s="9"/>
      <c r="J3" s="9"/>
      <c r="K3" s="9"/>
      <c r="L3" s="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</row>
    <row r="4" spans="1:99" ht="7.5" customHeight="1" thickTop="1" thickBot="1" x14ac:dyDescent="0.3">
      <c r="A4" s="8"/>
      <c r="B4" s="7"/>
      <c r="C4" s="7"/>
      <c r="D4" s="161"/>
      <c r="E4" s="161"/>
      <c r="F4" s="64"/>
      <c r="G4" s="65"/>
      <c r="H4" s="66"/>
      <c r="I4" s="67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5">
      <c r="A5" s="8"/>
      <c r="B5" s="203" t="s">
        <v>25</v>
      </c>
      <c r="C5" s="195" t="s">
        <v>26</v>
      </c>
      <c r="D5" s="162" t="s">
        <v>66</v>
      </c>
      <c r="E5" s="161"/>
      <c r="F5" s="196" t="s">
        <v>49</v>
      </c>
      <c r="G5" s="202" t="s">
        <v>45</v>
      </c>
      <c r="H5" s="197" t="s">
        <v>46</v>
      </c>
      <c r="I5" s="198" t="s">
        <v>52</v>
      </c>
      <c r="J5" s="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3.8" x14ac:dyDescent="0.25">
      <c r="A6" s="8"/>
      <c r="B6" s="15" t="s">
        <v>126</v>
      </c>
      <c r="C6" s="16" t="s">
        <v>67</v>
      </c>
      <c r="D6" s="163"/>
      <c r="E6" s="161"/>
      <c r="F6" s="22">
        <v>1</v>
      </c>
      <c r="G6" s="19" t="s">
        <v>86</v>
      </c>
      <c r="H6" s="100" t="e">
        <f>((D20-D22)/(D6+D7+D8+D9+D10+D11+D12+D13))*100</f>
        <v>#DIV/0!</v>
      </c>
      <c r="I6" s="23">
        <f>IF((D6+D7+D8+D9+D10+D11+D12+D13)=0,0,IF((H6)&lt;=0,0,IF(H6&lt;1.5,1,IF(H6&gt;3,3,2))))</f>
        <v>0</v>
      </c>
      <c r="J6" s="29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3.8" x14ac:dyDescent="0.25">
      <c r="A7" s="8"/>
      <c r="B7" s="99" t="s">
        <v>109</v>
      </c>
      <c r="C7" s="98"/>
      <c r="D7" s="163"/>
      <c r="E7" s="161"/>
      <c r="F7" s="22">
        <v>2</v>
      </c>
      <c r="G7" s="19" t="s">
        <v>87</v>
      </c>
      <c r="H7" s="100" t="e">
        <f>((D20-D22)/((D6+D7+D8+D9+D10+D11+D12+D13)-(D14+D15)))*100</f>
        <v>#DIV/0!</v>
      </c>
      <c r="I7" s="101">
        <f>IF(AND((D20-D22)&lt;0,(D6+D7+D8+D9+D10+D11+D12+D13-D14-D15)&lt;0),0,IF(D6+D7+D8+D9+D10+D11+D12+D13-D14-D15&lt;=0,0,IF((H7)&lt;=0,0,IF(H7&lt;1.7,1,IF(H7&gt;4,3,2)))))</f>
        <v>0</v>
      </c>
      <c r="J7" s="29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3.8" x14ac:dyDescent="0.25">
      <c r="A8" s="8"/>
      <c r="B8" s="15" t="s">
        <v>75</v>
      </c>
      <c r="C8" s="16" t="s">
        <v>68</v>
      </c>
      <c r="D8" s="163"/>
      <c r="E8" s="161"/>
      <c r="F8" s="22">
        <v>3</v>
      </c>
      <c r="G8" s="19" t="s">
        <v>24</v>
      </c>
      <c r="H8" s="100" t="e">
        <f>((D14+D15)/(D6+D7+D8+D9+D10+D11+D12+D13))*100</f>
        <v>#DIV/0!</v>
      </c>
      <c r="I8" s="101">
        <f>IF((D6+D7+D8+D9+D10+D11+D12+D13)=0,0,IF((H8)&gt;=100,0,IF(H8&lt;30,3,IF(H8&gt;50,1,2))))</f>
        <v>0</v>
      </c>
      <c r="J8" s="29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3.8" x14ac:dyDescent="0.25">
      <c r="A9" s="8"/>
      <c r="B9" s="15" t="s">
        <v>76</v>
      </c>
      <c r="C9" s="16" t="s">
        <v>69</v>
      </c>
      <c r="D9" s="163"/>
      <c r="E9" s="161"/>
      <c r="F9" s="22">
        <v>4</v>
      </c>
      <c r="G9" s="19" t="s">
        <v>104</v>
      </c>
      <c r="H9" s="100" t="e">
        <f>((D6+D7+D8+D9+D10+D11+D12+D13)-(D14+D15))/(D6+D7)</f>
        <v>#DIV/0!</v>
      </c>
      <c r="I9" s="101">
        <f>IF(AND((D6+D7)=0,(D6+D7+D8+D9+D10+D11+D12+D13-D14-D15)&lt;0),0,IF((D6+D7)=0,3,IF((H9)&lt;=0,0,IF(H9&lt;0.51,1,IF(H9&gt;1,3,2)))))</f>
        <v>3</v>
      </c>
      <c r="J9" s="29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3.8" x14ac:dyDescent="0.25">
      <c r="A10" s="8"/>
      <c r="B10" s="99" t="s">
        <v>110</v>
      </c>
      <c r="C10" s="98"/>
      <c r="D10" s="163"/>
      <c r="E10" s="161"/>
      <c r="F10" s="22">
        <v>5</v>
      </c>
      <c r="G10" s="19" t="s">
        <v>88</v>
      </c>
      <c r="H10" s="110" t="e">
        <f>D19/D18</f>
        <v>#DIV/0!</v>
      </c>
      <c r="I10" s="101">
        <f>IF(AND(D18&lt;=0,D19&lt;=0),0,IF(D18&lt;=0,0,IF(H10&gt;1,0,IF(H10&lt;0.95,3,IF(H10&gt;0.99,1,2)))))</f>
        <v>0</v>
      </c>
      <c r="J10" s="29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3.8" x14ac:dyDescent="0.25">
      <c r="A11" s="8"/>
      <c r="B11" s="15" t="s">
        <v>77</v>
      </c>
      <c r="C11" s="16" t="s">
        <v>70</v>
      </c>
      <c r="D11" s="163"/>
      <c r="E11" s="161"/>
      <c r="F11" s="22">
        <v>6</v>
      </c>
      <c r="G11" s="19" t="s">
        <v>89</v>
      </c>
      <c r="H11" s="100" t="e">
        <f>(D11/D18)*360</f>
        <v>#DIV/0!</v>
      </c>
      <c r="I11" s="101">
        <f>IF(AND(D18&lt;=0,D11&lt;=0),1,IF(D18&lt;=0,1,IF(D11&lt;=0,1,IF(H11&lt;40,3,IF(H11&gt;70,1,2)))))</f>
        <v>1</v>
      </c>
      <c r="J11" s="29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3.8" x14ac:dyDescent="0.25">
      <c r="A12" s="8"/>
      <c r="B12" s="15" t="s">
        <v>107</v>
      </c>
      <c r="C12" s="16" t="s">
        <v>71</v>
      </c>
      <c r="D12" s="163"/>
      <c r="E12" s="161"/>
      <c r="F12" s="22">
        <v>7</v>
      </c>
      <c r="G12" s="19" t="s">
        <v>90</v>
      </c>
      <c r="H12" s="100" t="e">
        <f>D18/(D6+D7+D8+D9+D10+D11+D12+D13)</f>
        <v>#DIV/0!</v>
      </c>
      <c r="I12" s="101">
        <f>IF(AND(D18&lt;=0,(D6+D7+D8+D9+D10+D11+D12+D13)&lt;=0),1,IF((D6+D7+D8+D9+D10+D11+D12+D13)&lt;=0,1,IF(H12&lt;0.3,1,IF(H12&gt;1,3,2))))</f>
        <v>1</v>
      </c>
      <c r="J12" s="29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3.8" x14ac:dyDescent="0.25">
      <c r="A13" s="8"/>
      <c r="B13" s="15" t="s">
        <v>108</v>
      </c>
      <c r="C13" s="16" t="s">
        <v>72</v>
      </c>
      <c r="D13" s="163"/>
      <c r="E13" s="161"/>
      <c r="F13" s="22">
        <v>8</v>
      </c>
      <c r="G13" s="19" t="s">
        <v>139</v>
      </c>
      <c r="H13" s="100" t="e">
        <f>(D12+D8+D9+D10)/D14</f>
        <v>#DIV/0!</v>
      </c>
      <c r="I13" s="101">
        <f>IF(AND(D14&lt;=0,(D12+D8+D9+D10)&lt;=0),1,IF(D14&lt;=0,3,IF(H13&lt;0.7,1,IF(H13&gt;1.5,3,2))))</f>
        <v>1</v>
      </c>
      <c r="J13" s="29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3.8" x14ac:dyDescent="0.25">
      <c r="A14" s="8"/>
      <c r="B14" s="15" t="s">
        <v>145</v>
      </c>
      <c r="C14" s="16" t="s">
        <v>73</v>
      </c>
      <c r="D14" s="163"/>
      <c r="E14" s="161"/>
      <c r="F14" s="22">
        <v>9</v>
      </c>
      <c r="G14" s="19" t="s">
        <v>91</v>
      </c>
      <c r="H14" s="100" t="e">
        <f>(D14+D15)/D20</f>
        <v>#DIV/0!</v>
      </c>
      <c r="I14" s="101">
        <f>IF(AND((D14+D15)=0,D20&gt;0),3,IF(D20&lt;=0,0,IF(H14&gt;7,1,IF(H14&lt;0,0,IF(H14&lt;5,3,2)))))</f>
        <v>0</v>
      </c>
      <c r="J14" s="29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4.4" thickBot="1" x14ac:dyDescent="0.3">
      <c r="A15" s="8"/>
      <c r="B15" s="17" t="s">
        <v>4</v>
      </c>
      <c r="C15" s="18" t="s">
        <v>74</v>
      </c>
      <c r="D15" s="165"/>
      <c r="E15" s="161"/>
      <c r="F15" s="106">
        <v>10</v>
      </c>
      <c r="G15" s="107" t="s">
        <v>138</v>
      </c>
      <c r="H15" s="108" t="e">
        <f>(((D6+D7+D10+D13)-('2015-DE'!D6+'2015-DE'!D7+'2015-DE'!D10+'2015-DE'!D13)+D22)/('2015-DE'!D6+'2015-DE'!D7+'2015-DE'!D10+'2015-DE'!D13))*100</f>
        <v>#DIV/0!</v>
      </c>
      <c r="I15" s="109">
        <f>IF(AND((D6+D7+D10+D13)=0,D22=0,('2015-DE'!D6+'2015-DE'!D7+'2015-DE'!D10+'2015-DE'!D13)=0),0, IF(('2015-DE'!D6+'2015-DE'!D7+'2015-DE'!D10+'2015-DE'!D13)=0,3, IF(H15&lt;=0,0, IF(H15&lt;2.51,1, IF(H15&gt;5,3,2)))))</f>
        <v>0</v>
      </c>
      <c r="J15" s="29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7.399999999999999" thickTop="1" thickBot="1" x14ac:dyDescent="0.35">
      <c r="A16" s="8"/>
      <c r="B16" s="10"/>
      <c r="C16" s="28"/>
      <c r="D16" s="177"/>
      <c r="E16" s="161"/>
      <c r="F16" s="24" t="s">
        <v>53</v>
      </c>
      <c r="G16" s="25" t="s">
        <v>254</v>
      </c>
      <c r="H16" s="25"/>
      <c r="I16" s="26">
        <f>SUM(I6:I15)</f>
        <v>6</v>
      </c>
      <c r="J16" s="9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8.2" thickTop="1" x14ac:dyDescent="0.25">
      <c r="A17" s="8"/>
      <c r="B17" s="203" t="s">
        <v>25</v>
      </c>
      <c r="C17" s="195" t="s">
        <v>26</v>
      </c>
      <c r="D17" s="162" t="s">
        <v>78</v>
      </c>
      <c r="E17" s="161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4" thickBot="1" x14ac:dyDescent="0.3">
      <c r="A18" s="8"/>
      <c r="B18" s="15" t="s">
        <v>113</v>
      </c>
      <c r="C18" s="16" t="s">
        <v>79</v>
      </c>
      <c r="D18" s="163"/>
      <c r="E18" s="161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3.8" x14ac:dyDescent="0.25">
      <c r="A19" s="8"/>
      <c r="B19" s="15" t="s">
        <v>114</v>
      </c>
      <c r="C19" s="16" t="s">
        <v>80</v>
      </c>
      <c r="D19" s="163"/>
      <c r="E19" s="161"/>
      <c r="F19" s="8"/>
      <c r="G19" s="38" t="s">
        <v>84</v>
      </c>
      <c r="H19" s="39"/>
      <c r="I19" s="35"/>
      <c r="J19" s="35"/>
      <c r="K19" s="35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4" thickBot="1" x14ac:dyDescent="0.3">
      <c r="A20" s="8"/>
      <c r="B20" s="17" t="s">
        <v>141</v>
      </c>
      <c r="C20" s="18" t="s">
        <v>51</v>
      </c>
      <c r="D20" s="165"/>
      <c r="E20" s="161"/>
      <c r="F20" s="8"/>
      <c r="G20" s="40" t="s">
        <v>105</v>
      </c>
      <c r="H20" s="41"/>
      <c r="I20" s="35"/>
      <c r="J20" s="35"/>
      <c r="K20" s="35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" thickTop="1" thickBot="1" x14ac:dyDescent="0.3">
      <c r="A21" s="8"/>
      <c r="B21" s="10"/>
      <c r="C21" s="28"/>
      <c r="D21" s="177"/>
      <c r="E21" s="178"/>
      <c r="F21" s="7"/>
      <c r="G21" s="42" t="s">
        <v>106</v>
      </c>
      <c r="H21" s="43"/>
      <c r="I21" s="37"/>
      <c r="J21" s="37"/>
      <c r="K21" s="35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" thickTop="1" thickBot="1" x14ac:dyDescent="0.3">
      <c r="A22" s="8"/>
      <c r="B22" s="33" t="s">
        <v>81</v>
      </c>
      <c r="C22" s="34" t="s">
        <v>82</v>
      </c>
      <c r="D22" s="179"/>
      <c r="E22" s="178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4" thickTop="1" x14ac:dyDescent="0.25">
      <c r="A23" s="8"/>
      <c r="E23" s="180"/>
      <c r="F23" s="7"/>
      <c r="G23" s="38" t="s">
        <v>83</v>
      </c>
      <c r="H23" s="44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3.8" x14ac:dyDescent="0.25">
      <c r="A24" s="8"/>
      <c r="E24" s="180"/>
      <c r="F24" s="7"/>
      <c r="G24" s="40" t="s">
        <v>334</v>
      </c>
      <c r="H24" s="45"/>
      <c r="I24" s="36"/>
      <c r="J24" s="10"/>
      <c r="K24" s="30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4.4" thickBot="1" x14ac:dyDescent="0.3">
      <c r="A25" s="8"/>
      <c r="B25" s="10"/>
      <c r="C25" s="28"/>
      <c r="D25" s="177"/>
      <c r="E25" s="180"/>
      <c r="F25" s="7"/>
      <c r="G25" s="42" t="s">
        <v>335</v>
      </c>
      <c r="H25" s="46"/>
      <c r="I25" s="36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.4" thickBot="1" x14ac:dyDescent="0.3">
      <c r="A26" s="8"/>
      <c r="B26" s="10"/>
      <c r="C26" s="28"/>
      <c r="D26" s="177"/>
      <c r="E26" s="180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4" thickBot="1" x14ac:dyDescent="0.3">
      <c r="A27" s="8"/>
      <c r="B27" s="10"/>
      <c r="C27" s="28"/>
      <c r="D27" s="177"/>
      <c r="E27" s="180"/>
      <c r="F27" s="7"/>
      <c r="G27" s="47" t="s">
        <v>85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3.8" x14ac:dyDescent="0.25">
      <c r="A28" s="8"/>
      <c r="B28" s="10"/>
      <c r="C28" s="28"/>
      <c r="D28" s="177"/>
      <c r="E28" s="180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3.8" x14ac:dyDescent="0.25">
      <c r="A29" s="8"/>
      <c r="B29" s="10"/>
      <c r="C29" s="28"/>
      <c r="D29" s="177"/>
      <c r="E29" s="180"/>
      <c r="F29" s="7"/>
      <c r="G29" s="10" t="s">
        <v>111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3.8" x14ac:dyDescent="0.25">
      <c r="A30" s="8"/>
      <c r="B30" s="29"/>
      <c r="C30" s="31"/>
      <c r="D30" s="181"/>
      <c r="E30" s="180"/>
      <c r="F30" s="7"/>
      <c r="G30" s="10" t="s">
        <v>112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3.8" x14ac:dyDescent="0.25">
      <c r="A31" s="8"/>
      <c r="B31" s="29"/>
      <c r="C31" s="31"/>
      <c r="D31" s="181"/>
      <c r="E31" s="180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3.8" x14ac:dyDescent="0.25">
      <c r="A32" s="8"/>
      <c r="B32" s="29"/>
      <c r="C32" s="31"/>
      <c r="D32" s="181"/>
      <c r="E32" s="180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3.8" x14ac:dyDescent="0.25">
      <c r="A33" s="8"/>
      <c r="B33" s="29"/>
      <c r="C33" s="31"/>
      <c r="D33" s="181"/>
      <c r="E33" s="180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3.8" x14ac:dyDescent="0.25">
      <c r="A34" s="8"/>
      <c r="B34" s="29"/>
      <c r="C34" s="31"/>
      <c r="D34" s="181"/>
      <c r="E34" s="180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3.8" x14ac:dyDescent="0.25">
      <c r="A35" s="8"/>
      <c r="B35" s="29"/>
      <c r="C35" s="31"/>
      <c r="D35" s="181"/>
      <c r="E35" s="180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3.8" x14ac:dyDescent="0.25">
      <c r="A36" s="8"/>
      <c r="B36" s="29"/>
      <c r="C36" s="31"/>
      <c r="D36" s="181"/>
      <c r="E36" s="180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3.8" x14ac:dyDescent="0.25">
      <c r="A37" s="8"/>
      <c r="B37" s="29"/>
      <c r="C37" s="31"/>
      <c r="D37" s="181"/>
      <c r="E37" s="180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3.8" x14ac:dyDescent="0.25">
      <c r="A38" s="8"/>
      <c r="B38" s="29"/>
      <c r="C38" s="31"/>
      <c r="D38" s="181"/>
      <c r="E38" s="180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3.8" x14ac:dyDescent="0.25">
      <c r="A39" s="8"/>
      <c r="B39" s="29"/>
      <c r="C39" s="31"/>
      <c r="D39" s="181"/>
      <c r="E39" s="180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3.8" x14ac:dyDescent="0.25">
      <c r="A40" s="8"/>
      <c r="B40" s="29"/>
      <c r="C40" s="32"/>
      <c r="D40" s="180"/>
      <c r="E40" s="180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3.8" x14ac:dyDescent="0.25">
      <c r="A41" s="8"/>
      <c r="B41" s="29"/>
      <c r="C41" s="32"/>
      <c r="D41" s="180"/>
      <c r="E41" s="180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3.8" x14ac:dyDescent="0.25">
      <c r="A42" s="8"/>
      <c r="B42" s="7"/>
      <c r="C42" s="14"/>
      <c r="D42" s="161"/>
      <c r="E42" s="161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3.8" x14ac:dyDescent="0.25">
      <c r="B43" s="1"/>
      <c r="C43" s="3"/>
      <c r="D43" s="171"/>
      <c r="E43" s="17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3.8" x14ac:dyDescent="0.25">
      <c r="B44" s="1"/>
      <c r="C44" s="3"/>
      <c r="D44" s="171"/>
      <c r="E44" s="17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3.8" x14ac:dyDescent="0.25">
      <c r="B45" s="1"/>
      <c r="C45" s="3"/>
      <c r="D45" s="171"/>
      <c r="E45" s="17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3.8" x14ac:dyDescent="0.25">
      <c r="B46" s="1"/>
      <c r="C46" s="3"/>
      <c r="D46" s="171"/>
      <c r="E46" s="17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3.8" x14ac:dyDescent="0.25">
      <c r="B47" s="1"/>
      <c r="C47" s="3"/>
      <c r="D47" s="171"/>
      <c r="E47" s="17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3.8" x14ac:dyDescent="0.25">
      <c r="B48" s="1"/>
      <c r="C48" s="3"/>
      <c r="D48" s="171"/>
      <c r="E48" s="17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3.8" x14ac:dyDescent="0.25">
      <c r="B49" s="1"/>
      <c r="C49" s="3"/>
      <c r="D49" s="171"/>
      <c r="E49" s="17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3.8" x14ac:dyDescent="0.25">
      <c r="B50" s="1"/>
      <c r="C50" s="3"/>
      <c r="D50" s="171"/>
      <c r="E50" s="17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3.8" x14ac:dyDescent="0.25">
      <c r="B51" s="1"/>
      <c r="C51" s="3"/>
      <c r="D51" s="171"/>
      <c r="E51" s="17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3.8" x14ac:dyDescent="0.25">
      <c r="B52" s="1"/>
      <c r="C52" s="3"/>
      <c r="D52" s="171"/>
      <c r="E52" s="17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3.8" x14ac:dyDescent="0.25">
      <c r="B53" s="1"/>
      <c r="C53" s="3"/>
      <c r="D53" s="171"/>
      <c r="E53" s="17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3.8" x14ac:dyDescent="0.25">
      <c r="B54" s="1"/>
      <c r="C54" s="3"/>
      <c r="D54" s="171"/>
      <c r="E54" s="17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3.8" x14ac:dyDescent="0.25">
      <c r="B55" s="1"/>
      <c r="C55" s="3"/>
      <c r="D55" s="171"/>
      <c r="E55" s="17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3.8" x14ac:dyDescent="0.25">
      <c r="B56" s="1"/>
      <c r="C56" s="3"/>
      <c r="D56" s="171"/>
      <c r="E56" s="17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3.8" x14ac:dyDescent="0.25">
      <c r="B57" s="1"/>
      <c r="C57" s="3"/>
      <c r="D57" s="171"/>
      <c r="E57" s="17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3.8" x14ac:dyDescent="0.25">
      <c r="B58" s="1"/>
      <c r="C58" s="3"/>
      <c r="D58" s="171"/>
      <c r="E58" s="17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3.8" x14ac:dyDescent="0.25">
      <c r="B59" s="1"/>
      <c r="C59" s="3"/>
      <c r="D59" s="171"/>
      <c r="E59" s="17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3.8" x14ac:dyDescent="0.25">
      <c r="B60" s="1"/>
      <c r="C60" s="3"/>
      <c r="D60" s="171"/>
      <c r="E60" s="17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3.8" x14ac:dyDescent="0.25">
      <c r="B61" s="1"/>
      <c r="C61" s="3"/>
      <c r="D61" s="171"/>
      <c r="E61" s="17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3.8" x14ac:dyDescent="0.25">
      <c r="B62" s="1"/>
      <c r="C62" s="3"/>
      <c r="D62" s="171"/>
      <c r="E62" s="17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3.8" x14ac:dyDescent="0.25">
      <c r="B63" s="1"/>
      <c r="C63" s="3"/>
      <c r="D63" s="171"/>
      <c r="E63" s="17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3.8" x14ac:dyDescent="0.25">
      <c r="B64" s="1"/>
      <c r="C64" s="3"/>
      <c r="D64" s="171"/>
      <c r="E64" s="17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3.8" x14ac:dyDescent="0.25">
      <c r="B65" s="1"/>
      <c r="C65" s="3"/>
      <c r="D65" s="171"/>
      <c r="E65" s="17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3.8" x14ac:dyDescent="0.25">
      <c r="B66" s="1"/>
      <c r="C66" s="3"/>
      <c r="D66" s="171"/>
      <c r="E66" s="17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3.8" x14ac:dyDescent="0.25">
      <c r="B67" s="1"/>
      <c r="C67" s="3"/>
      <c r="D67" s="171"/>
      <c r="E67" s="17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3.8" x14ac:dyDescent="0.25">
      <c r="B68" s="1"/>
      <c r="C68" s="3"/>
      <c r="D68" s="171"/>
      <c r="E68" s="17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3.8" x14ac:dyDescent="0.25">
      <c r="B69" s="1"/>
      <c r="C69" s="3"/>
      <c r="D69" s="171"/>
      <c r="E69" s="17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3.8" x14ac:dyDescent="0.25">
      <c r="B70" s="1"/>
      <c r="C70" s="3"/>
      <c r="D70" s="171"/>
      <c r="E70" s="17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3.8" x14ac:dyDescent="0.25">
      <c r="B71" s="1"/>
      <c r="C71" s="3"/>
      <c r="D71" s="171"/>
      <c r="E71" s="17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3.8" x14ac:dyDescent="0.25">
      <c r="B72" s="1"/>
      <c r="C72" s="3"/>
      <c r="D72" s="171"/>
      <c r="E72" s="17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3.8" x14ac:dyDescent="0.25">
      <c r="B73" s="1"/>
      <c r="C73" s="3"/>
      <c r="D73" s="171"/>
      <c r="E73" s="17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3.8" x14ac:dyDescent="0.25">
      <c r="B74" s="1"/>
      <c r="C74" s="3"/>
      <c r="D74" s="171"/>
      <c r="E74" s="17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3.8" x14ac:dyDescent="0.25">
      <c r="B75" s="1"/>
      <c r="C75" s="3"/>
      <c r="D75" s="171"/>
      <c r="E75" s="17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3.8" x14ac:dyDescent="0.25">
      <c r="B76" s="1"/>
      <c r="C76" s="3"/>
      <c r="D76" s="171"/>
      <c r="E76" s="17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3.8" x14ac:dyDescent="0.25">
      <c r="B77" s="1"/>
      <c r="C77" s="3"/>
      <c r="D77" s="171"/>
      <c r="E77" s="17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3.8" x14ac:dyDescent="0.25">
      <c r="B78" s="1"/>
      <c r="C78" s="3"/>
      <c r="D78" s="171"/>
      <c r="E78" s="17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3.8" x14ac:dyDescent="0.25">
      <c r="B79" s="1"/>
      <c r="C79" s="3"/>
      <c r="D79" s="171"/>
      <c r="E79" s="17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3.8" x14ac:dyDescent="0.25">
      <c r="B80" s="1"/>
      <c r="C80" s="3"/>
      <c r="D80" s="171"/>
      <c r="E80" s="17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3.8" x14ac:dyDescent="0.25">
      <c r="B81" s="1"/>
      <c r="C81" s="3"/>
      <c r="D81" s="171"/>
      <c r="E81" s="17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3.8" x14ac:dyDescent="0.25">
      <c r="B82" s="1"/>
      <c r="C82" s="3"/>
      <c r="D82" s="171"/>
      <c r="E82" s="17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3.8" x14ac:dyDescent="0.25">
      <c r="B83" s="1"/>
      <c r="C83" s="3"/>
      <c r="D83" s="171"/>
      <c r="E83" s="17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3.8" x14ac:dyDescent="0.25">
      <c r="B84" s="1"/>
      <c r="C84" s="3"/>
      <c r="D84" s="171"/>
      <c r="E84" s="17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3.8" x14ac:dyDescent="0.25">
      <c r="B85" s="1"/>
      <c r="C85" s="3"/>
      <c r="D85" s="171"/>
      <c r="E85" s="17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3.8" x14ac:dyDescent="0.25">
      <c r="B86" s="1"/>
      <c r="C86" s="3"/>
      <c r="D86" s="171"/>
      <c r="E86" s="17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3.8" x14ac:dyDescent="0.25">
      <c r="B87" s="1"/>
      <c r="C87" s="3"/>
      <c r="D87" s="171"/>
      <c r="E87" s="17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3.8" x14ac:dyDescent="0.25">
      <c r="B88" s="1"/>
      <c r="C88" s="3"/>
      <c r="D88" s="171"/>
      <c r="E88" s="17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3.8" x14ac:dyDescent="0.25">
      <c r="B89" s="1"/>
      <c r="C89" s="3"/>
      <c r="D89" s="171"/>
      <c r="E89" s="17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3.8" x14ac:dyDescent="0.25">
      <c r="B90" s="1"/>
      <c r="C90" s="3"/>
      <c r="D90" s="171"/>
      <c r="E90" s="17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3.8" x14ac:dyDescent="0.25">
      <c r="B91" s="1"/>
      <c r="C91" s="3"/>
      <c r="D91" s="171"/>
      <c r="E91" s="17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3.8" x14ac:dyDescent="0.25">
      <c r="B92" s="1"/>
      <c r="C92" s="3"/>
      <c r="D92" s="171"/>
      <c r="E92" s="17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3.8" x14ac:dyDescent="0.25">
      <c r="B93" s="1"/>
      <c r="C93" s="3"/>
      <c r="D93" s="171"/>
      <c r="E93" s="17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3.8" x14ac:dyDescent="0.25">
      <c r="B94" s="1"/>
      <c r="C94" s="3"/>
      <c r="D94" s="171"/>
      <c r="E94" s="17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3.8" x14ac:dyDescent="0.25">
      <c r="B95" s="1"/>
      <c r="C95" s="3"/>
      <c r="D95" s="171"/>
      <c r="E95" s="17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3.8" x14ac:dyDescent="0.25">
      <c r="B96" s="1"/>
      <c r="C96" s="3"/>
      <c r="D96" s="171"/>
      <c r="E96" s="17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3.8" x14ac:dyDescent="0.25">
      <c r="B97" s="1"/>
      <c r="C97" s="3"/>
      <c r="D97" s="171"/>
      <c r="E97" s="17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3.8" x14ac:dyDescent="0.25">
      <c r="B98" s="1"/>
      <c r="C98" s="3"/>
      <c r="D98" s="171"/>
      <c r="E98" s="17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3.8" x14ac:dyDescent="0.25">
      <c r="B99" s="1"/>
      <c r="C99" s="3"/>
      <c r="D99" s="171"/>
      <c r="E99" s="17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3.8" x14ac:dyDescent="0.25">
      <c r="B100" s="1"/>
      <c r="C100" s="3"/>
      <c r="D100" s="171"/>
      <c r="E100" s="17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3.8" x14ac:dyDescent="0.25">
      <c r="B101" s="1"/>
      <c r="C101" s="3"/>
      <c r="D101" s="171"/>
      <c r="E101" s="17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3.8" x14ac:dyDescent="0.25">
      <c r="B102" s="1"/>
      <c r="C102" s="3"/>
      <c r="D102" s="171"/>
      <c r="E102" s="17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3.8" x14ac:dyDescent="0.25">
      <c r="B103" s="1"/>
      <c r="C103" s="3"/>
      <c r="D103" s="171"/>
      <c r="E103" s="17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3.8" x14ac:dyDescent="0.25">
      <c r="B104" s="1"/>
      <c r="C104" s="3"/>
      <c r="D104" s="171"/>
      <c r="E104" s="17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3.8" x14ac:dyDescent="0.25">
      <c r="B105" s="1"/>
      <c r="C105" s="3"/>
      <c r="D105" s="171"/>
      <c r="E105" s="17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3.8" x14ac:dyDescent="0.25">
      <c r="B106" s="1"/>
      <c r="C106" s="3"/>
      <c r="D106" s="171"/>
      <c r="E106" s="17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3.8" x14ac:dyDescent="0.25">
      <c r="B107" s="1"/>
      <c r="C107" s="3"/>
      <c r="D107" s="171"/>
      <c r="E107" s="17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3.8" x14ac:dyDescent="0.25">
      <c r="B108" s="1"/>
      <c r="C108" s="3"/>
      <c r="D108" s="171"/>
      <c r="E108" s="17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3.8" x14ac:dyDescent="0.25">
      <c r="B109" s="1"/>
      <c r="C109" s="3"/>
      <c r="D109" s="171"/>
      <c r="E109" s="17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3.8" x14ac:dyDescent="0.25">
      <c r="B110" s="1"/>
      <c r="C110" s="3"/>
      <c r="D110" s="171"/>
      <c r="E110" s="17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3.8" x14ac:dyDescent="0.25">
      <c r="B111" s="1"/>
      <c r="C111" s="3"/>
      <c r="D111" s="171"/>
      <c r="E111" s="17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3.8" x14ac:dyDescent="0.25">
      <c r="B112" s="1"/>
      <c r="C112" s="3"/>
      <c r="D112" s="171"/>
      <c r="E112" s="17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3.8" x14ac:dyDescent="0.25">
      <c r="B113" s="1"/>
      <c r="C113" s="3"/>
      <c r="D113" s="171"/>
      <c r="E113" s="17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3.8" x14ac:dyDescent="0.25">
      <c r="B114" s="1"/>
      <c r="C114" s="3"/>
      <c r="D114" s="171"/>
      <c r="E114" s="17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3.8" x14ac:dyDescent="0.25">
      <c r="B115" s="1"/>
      <c r="C115" s="3"/>
      <c r="D115" s="171"/>
      <c r="E115" s="17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3.8" x14ac:dyDescent="0.25">
      <c r="B116" s="1"/>
      <c r="C116" s="3"/>
      <c r="D116" s="171"/>
      <c r="E116" s="17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3.8" x14ac:dyDescent="0.25">
      <c r="B117" s="1"/>
      <c r="C117" s="3"/>
      <c r="D117" s="171"/>
      <c r="E117" s="17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3.8" x14ac:dyDescent="0.25">
      <c r="B118" s="1"/>
      <c r="C118" s="3"/>
      <c r="D118" s="171"/>
      <c r="E118" s="17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3.8" x14ac:dyDescent="0.25">
      <c r="B119" s="1"/>
      <c r="C119" s="3"/>
      <c r="D119" s="171"/>
      <c r="E119" s="17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3.8" x14ac:dyDescent="0.25">
      <c r="B120" s="1"/>
      <c r="C120" s="3"/>
      <c r="D120" s="171"/>
      <c r="E120" s="17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3.8" x14ac:dyDescent="0.25">
      <c r="B121" s="1"/>
      <c r="C121" s="3"/>
      <c r="D121" s="171"/>
      <c r="E121" s="17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3.8" x14ac:dyDescent="0.25">
      <c r="B122" s="1"/>
      <c r="C122" s="3"/>
      <c r="D122" s="171"/>
      <c r="E122" s="17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3.8" x14ac:dyDescent="0.25">
      <c r="B123" s="1"/>
      <c r="C123" s="3"/>
      <c r="D123" s="171"/>
      <c r="E123" s="17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3.8" x14ac:dyDescent="0.25">
      <c r="B124" s="1"/>
      <c r="C124" s="3"/>
      <c r="D124" s="171"/>
      <c r="E124" s="17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3.8" x14ac:dyDescent="0.25">
      <c r="B125" s="1"/>
      <c r="C125" s="3"/>
      <c r="D125" s="171"/>
      <c r="E125" s="17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3.8" x14ac:dyDescent="0.25">
      <c r="B126" s="1"/>
      <c r="C126" s="3"/>
      <c r="D126" s="171"/>
      <c r="E126" s="17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3.8" x14ac:dyDescent="0.25">
      <c r="B127" s="1"/>
      <c r="C127" s="3"/>
      <c r="D127" s="171"/>
      <c r="E127" s="17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3.8" x14ac:dyDescent="0.25">
      <c r="B128" s="1"/>
      <c r="C128" s="3"/>
      <c r="D128" s="171"/>
      <c r="E128" s="17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3.8" x14ac:dyDescent="0.25">
      <c r="B129" s="1"/>
      <c r="C129" s="3"/>
      <c r="D129" s="171"/>
      <c r="E129" s="17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3.8" x14ac:dyDescent="0.25">
      <c r="B130" s="1"/>
      <c r="C130" s="3"/>
      <c r="D130" s="171"/>
      <c r="E130" s="17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3.8" x14ac:dyDescent="0.25">
      <c r="B131" s="1"/>
      <c r="C131" s="3"/>
      <c r="D131" s="171"/>
      <c r="E131" s="17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3.8" x14ac:dyDescent="0.25">
      <c r="B132" s="1"/>
      <c r="C132" s="3"/>
      <c r="D132" s="171"/>
      <c r="E132" s="17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3.8" x14ac:dyDescent="0.25">
      <c r="B133" s="1"/>
      <c r="C133" s="3"/>
      <c r="D133" s="171"/>
      <c r="E133" s="17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3.8" x14ac:dyDescent="0.25">
      <c r="B134" s="1"/>
      <c r="C134" s="3"/>
      <c r="D134" s="171"/>
      <c r="E134" s="17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3.8" x14ac:dyDescent="0.25">
      <c r="B135" s="1"/>
      <c r="C135" s="3"/>
      <c r="D135" s="171"/>
      <c r="E135" s="17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3.8" x14ac:dyDescent="0.25">
      <c r="B136" s="1"/>
      <c r="C136" s="3"/>
      <c r="D136" s="171"/>
      <c r="E136" s="17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3.8" x14ac:dyDescent="0.25">
      <c r="B137" s="1"/>
      <c r="C137" s="3"/>
      <c r="D137" s="171"/>
      <c r="E137" s="17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3.8" x14ac:dyDescent="0.25">
      <c r="B138" s="1"/>
      <c r="C138" s="3"/>
      <c r="D138" s="171"/>
      <c r="E138" s="17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3.8" x14ac:dyDescent="0.25">
      <c r="B139" s="1"/>
      <c r="C139" s="3"/>
      <c r="D139" s="171"/>
      <c r="E139" s="17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3.8" x14ac:dyDescent="0.25">
      <c r="B140" s="1"/>
      <c r="C140" s="3"/>
      <c r="D140" s="171"/>
      <c r="E140" s="17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3.8" x14ac:dyDescent="0.25">
      <c r="B141" s="1"/>
      <c r="C141" s="3"/>
      <c r="D141" s="171"/>
      <c r="E141" s="17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3.8" x14ac:dyDescent="0.25">
      <c r="B142" s="1"/>
      <c r="C142" s="3"/>
      <c r="D142" s="171"/>
      <c r="E142" s="17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3.8" x14ac:dyDescent="0.25">
      <c r="B143" s="1"/>
      <c r="C143" s="3"/>
      <c r="D143" s="171"/>
      <c r="E143" s="17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3.8" x14ac:dyDescent="0.25">
      <c r="B144" s="1"/>
      <c r="C144" s="3"/>
      <c r="D144" s="171"/>
      <c r="E144" s="17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3.8" x14ac:dyDescent="0.25">
      <c r="B145" s="1"/>
      <c r="C145" s="3"/>
      <c r="D145" s="171"/>
      <c r="E145" s="17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3.8" x14ac:dyDescent="0.25">
      <c r="B146" s="1"/>
      <c r="C146" s="3"/>
      <c r="D146" s="171"/>
      <c r="E146" s="17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3.8" x14ac:dyDescent="0.25">
      <c r="B147" s="1"/>
      <c r="C147" s="3"/>
      <c r="D147" s="171"/>
      <c r="E147" s="17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3.8" x14ac:dyDescent="0.25">
      <c r="B148" s="1"/>
      <c r="C148" s="3"/>
      <c r="D148" s="171"/>
      <c r="E148" s="17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3.8" x14ac:dyDescent="0.25">
      <c r="B149" s="1"/>
      <c r="C149" s="3"/>
      <c r="D149" s="171"/>
      <c r="E149" s="17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3.8" x14ac:dyDescent="0.25">
      <c r="B150" s="1"/>
      <c r="C150" s="3"/>
      <c r="D150" s="171"/>
      <c r="E150" s="17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3.8" x14ac:dyDescent="0.25">
      <c r="B151" s="1"/>
      <c r="C151" s="3"/>
      <c r="D151" s="171"/>
      <c r="E151" s="17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3.8" x14ac:dyDescent="0.25">
      <c r="B152" s="1"/>
      <c r="C152" s="3"/>
      <c r="D152" s="171"/>
      <c r="E152" s="17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3.8" x14ac:dyDescent="0.25">
      <c r="B153" s="1"/>
      <c r="C153" s="3"/>
      <c r="D153" s="171"/>
      <c r="E153" s="17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3.8" x14ac:dyDescent="0.25">
      <c r="B154" s="1"/>
      <c r="C154" s="3"/>
      <c r="D154" s="171"/>
      <c r="E154" s="17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3.8" x14ac:dyDescent="0.25">
      <c r="B155" s="1"/>
      <c r="C155" s="3"/>
      <c r="D155" s="171"/>
      <c r="E155" s="17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3.8" x14ac:dyDescent="0.25">
      <c r="B156" s="1"/>
      <c r="C156" s="3"/>
      <c r="D156" s="171"/>
      <c r="E156" s="17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3.8" x14ac:dyDescent="0.25">
      <c r="B157" s="1"/>
      <c r="C157" s="3"/>
      <c r="D157" s="171"/>
      <c r="E157" s="17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3.8" x14ac:dyDescent="0.25">
      <c r="B158" s="1"/>
      <c r="C158" s="3"/>
      <c r="D158" s="171"/>
      <c r="E158" s="17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3.8" x14ac:dyDescent="0.25">
      <c r="B159" s="1"/>
      <c r="C159" s="3"/>
      <c r="D159" s="171"/>
      <c r="E159" s="17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3.8" x14ac:dyDescent="0.25">
      <c r="B160" s="1"/>
      <c r="C160" s="3"/>
      <c r="D160" s="171"/>
      <c r="E160" s="17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3.8" x14ac:dyDescent="0.25">
      <c r="B161" s="1"/>
      <c r="C161" s="3"/>
      <c r="D161" s="171"/>
      <c r="E161" s="17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3.8" x14ac:dyDescent="0.25">
      <c r="B162" s="1"/>
      <c r="C162" s="3"/>
      <c r="D162" s="171"/>
      <c r="E162" s="17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3.8" x14ac:dyDescent="0.25">
      <c r="B163" s="1"/>
      <c r="C163" s="3"/>
      <c r="D163" s="171"/>
      <c r="E163" s="17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3.8" x14ac:dyDescent="0.25">
      <c r="B164" s="1"/>
      <c r="C164" s="3"/>
      <c r="D164" s="171"/>
      <c r="E164" s="17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3.8" x14ac:dyDescent="0.25">
      <c r="B165" s="1"/>
      <c r="C165" s="3"/>
      <c r="D165" s="171"/>
      <c r="E165" s="17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3.8" x14ac:dyDescent="0.25">
      <c r="B166" s="1"/>
      <c r="C166" s="3"/>
      <c r="D166" s="171"/>
      <c r="E166" s="17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3.8" x14ac:dyDescent="0.25">
      <c r="B167" s="1"/>
      <c r="C167" s="3"/>
      <c r="D167" s="171"/>
      <c r="E167" s="17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3.8" x14ac:dyDescent="0.25">
      <c r="B168" s="1"/>
      <c r="C168" s="3"/>
      <c r="D168" s="171"/>
      <c r="E168" s="17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3.8" x14ac:dyDescent="0.25">
      <c r="B169" s="1"/>
      <c r="C169" s="3"/>
      <c r="D169" s="171"/>
      <c r="E169" s="17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3.8" x14ac:dyDescent="0.25">
      <c r="B170" s="1"/>
      <c r="C170" s="3"/>
      <c r="D170" s="171"/>
      <c r="E170" s="17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3.8" x14ac:dyDescent="0.25">
      <c r="B171" s="1"/>
      <c r="C171" s="3"/>
      <c r="D171" s="171"/>
      <c r="E171" s="17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3.8" x14ac:dyDescent="0.25">
      <c r="B172" s="1"/>
      <c r="C172" s="3"/>
      <c r="D172" s="171"/>
      <c r="E172" s="17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3.8" x14ac:dyDescent="0.25">
      <c r="B173" s="1"/>
      <c r="C173" s="3"/>
      <c r="D173" s="171"/>
      <c r="E173" s="17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3.8" x14ac:dyDescent="0.25">
      <c r="B174" s="1"/>
      <c r="C174" s="3"/>
      <c r="D174" s="171"/>
      <c r="E174" s="17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3.8" x14ac:dyDescent="0.25">
      <c r="B175" s="1"/>
      <c r="C175" s="3"/>
      <c r="D175" s="171"/>
      <c r="E175" s="17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3.8" x14ac:dyDescent="0.25">
      <c r="B176" s="1"/>
      <c r="C176" s="3"/>
      <c r="D176" s="171"/>
      <c r="E176" s="17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3.8" x14ac:dyDescent="0.25">
      <c r="B177" s="1"/>
      <c r="C177" s="3"/>
      <c r="D177" s="171"/>
      <c r="E177" s="17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3.8" x14ac:dyDescent="0.25">
      <c r="B178" s="1"/>
      <c r="C178" s="3"/>
      <c r="D178" s="171"/>
      <c r="E178" s="17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3.8" x14ac:dyDescent="0.25">
      <c r="B179" s="1"/>
      <c r="C179" s="3"/>
      <c r="D179" s="171"/>
      <c r="E179" s="17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3.8" x14ac:dyDescent="0.25">
      <c r="B180" s="1"/>
      <c r="C180" s="3"/>
      <c r="D180" s="171"/>
      <c r="E180" s="17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3.8" x14ac:dyDescent="0.25">
      <c r="B181" s="1"/>
      <c r="C181" s="3"/>
      <c r="D181" s="171"/>
      <c r="E181" s="17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3.8" x14ac:dyDescent="0.25">
      <c r="B182" s="1"/>
      <c r="C182" s="3"/>
      <c r="D182" s="171"/>
      <c r="E182" s="17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3.8" x14ac:dyDescent="0.25">
      <c r="B183" s="1"/>
      <c r="C183" s="3"/>
      <c r="D183" s="171"/>
      <c r="E183" s="17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3.8" x14ac:dyDescent="0.25">
      <c r="B184" s="1"/>
      <c r="C184" s="3"/>
      <c r="D184" s="171"/>
      <c r="E184" s="17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3.8" x14ac:dyDescent="0.25">
      <c r="B185" s="1"/>
      <c r="C185" s="3"/>
      <c r="D185" s="171"/>
      <c r="E185" s="17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3.8" x14ac:dyDescent="0.25">
      <c r="B186" s="1"/>
      <c r="C186" s="3"/>
      <c r="D186" s="171"/>
      <c r="E186" s="17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3.8" x14ac:dyDescent="0.25">
      <c r="B187" s="1"/>
      <c r="C187" s="3"/>
      <c r="D187" s="171"/>
      <c r="E187" s="17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3.8" x14ac:dyDescent="0.25">
      <c r="B188" s="1"/>
      <c r="C188" s="3"/>
      <c r="D188" s="171"/>
      <c r="E188" s="17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3.8" x14ac:dyDescent="0.25">
      <c r="B189" s="1"/>
      <c r="C189" s="3"/>
      <c r="D189" s="171"/>
      <c r="E189" s="17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3.8" x14ac:dyDescent="0.25">
      <c r="B190" s="1"/>
      <c r="C190" s="3"/>
      <c r="D190" s="171"/>
      <c r="E190" s="17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3.8" x14ac:dyDescent="0.25">
      <c r="B191" s="1"/>
      <c r="C191" s="3"/>
      <c r="D191" s="171"/>
      <c r="E191" s="17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3.8" x14ac:dyDescent="0.25">
      <c r="B192" s="1"/>
      <c r="C192" s="3"/>
      <c r="D192" s="171"/>
      <c r="E192" s="17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3.8" x14ac:dyDescent="0.25">
      <c r="B193" s="1"/>
      <c r="C193" s="3"/>
      <c r="D193" s="171"/>
      <c r="E193" s="17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3.8" x14ac:dyDescent="0.25">
      <c r="B194" s="1"/>
      <c r="C194" s="3"/>
      <c r="D194" s="171"/>
      <c r="E194" s="17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3.8" x14ac:dyDescent="0.25">
      <c r="B195" s="1"/>
      <c r="C195" s="3"/>
      <c r="D195" s="171"/>
      <c r="E195" s="17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3.8" x14ac:dyDescent="0.25">
      <c r="B196" s="1"/>
      <c r="C196" s="3"/>
      <c r="D196" s="171"/>
      <c r="E196" s="17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3.8" x14ac:dyDescent="0.25">
      <c r="B197" s="1"/>
      <c r="C197" s="3"/>
      <c r="D197" s="171"/>
      <c r="E197" s="17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3.8" x14ac:dyDescent="0.25">
      <c r="B198" s="1"/>
      <c r="C198" s="3"/>
      <c r="D198" s="171"/>
      <c r="E198" s="17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3.8" x14ac:dyDescent="0.25">
      <c r="B199" s="1"/>
      <c r="C199" s="3"/>
      <c r="D199" s="171"/>
      <c r="E199" s="17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3.8" x14ac:dyDescent="0.25">
      <c r="B200" s="1"/>
      <c r="C200" s="3"/>
      <c r="D200" s="171"/>
      <c r="E200" s="17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3.8" x14ac:dyDescent="0.25">
      <c r="B201" s="1"/>
      <c r="C201" s="3"/>
      <c r="D201" s="171"/>
      <c r="E201" s="17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3.8" x14ac:dyDescent="0.25">
      <c r="B202" s="1"/>
      <c r="C202" s="3"/>
      <c r="D202" s="171"/>
      <c r="E202" s="17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3.8" x14ac:dyDescent="0.25">
      <c r="B203" s="1"/>
      <c r="C203" s="3"/>
      <c r="D203" s="171"/>
      <c r="E203" s="17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3.8" x14ac:dyDescent="0.25">
      <c r="B204" s="1"/>
      <c r="C204" s="3"/>
      <c r="D204" s="171"/>
      <c r="E204" s="17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3.8" x14ac:dyDescent="0.25">
      <c r="B205" s="1"/>
      <c r="C205" s="3"/>
      <c r="D205" s="171"/>
      <c r="E205" s="17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3.8" x14ac:dyDescent="0.25">
      <c r="B206" s="1"/>
      <c r="C206" s="3"/>
      <c r="D206" s="171"/>
      <c r="E206" s="17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3.8" x14ac:dyDescent="0.25">
      <c r="B207" s="1"/>
      <c r="C207" s="3"/>
      <c r="D207" s="171"/>
      <c r="E207" s="17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3.8" x14ac:dyDescent="0.25">
      <c r="B208" s="1"/>
      <c r="C208" s="3"/>
      <c r="D208" s="171"/>
      <c r="E208" s="17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3.8" x14ac:dyDescent="0.25">
      <c r="B209" s="1"/>
      <c r="C209" s="3"/>
      <c r="D209" s="171"/>
      <c r="E209" s="17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3.8" x14ac:dyDescent="0.25">
      <c r="B210" s="1"/>
      <c r="C210" s="3"/>
      <c r="D210" s="171"/>
      <c r="E210" s="17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3.8" x14ac:dyDescent="0.25">
      <c r="B211" s="1"/>
      <c r="C211" s="3"/>
      <c r="D211" s="171"/>
      <c r="E211" s="17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3.8" x14ac:dyDescent="0.25">
      <c r="B212" s="1"/>
      <c r="C212" s="3"/>
      <c r="D212" s="171"/>
      <c r="E212" s="17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3.8" x14ac:dyDescent="0.25">
      <c r="B213" s="1"/>
      <c r="C213" s="3"/>
      <c r="D213" s="171"/>
      <c r="E213" s="17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3.8" x14ac:dyDescent="0.25">
      <c r="B214" s="1"/>
      <c r="C214" s="3"/>
      <c r="D214" s="171"/>
      <c r="E214" s="17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3.8" x14ac:dyDescent="0.25">
      <c r="B215" s="1"/>
      <c r="C215" s="3"/>
      <c r="D215" s="171"/>
      <c r="E215" s="17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3.8" x14ac:dyDescent="0.25">
      <c r="B216" s="1"/>
      <c r="C216" s="3"/>
      <c r="D216" s="171"/>
      <c r="E216" s="17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3.8" x14ac:dyDescent="0.25">
      <c r="B217" s="1"/>
      <c r="C217" s="3"/>
      <c r="D217" s="171"/>
      <c r="E217" s="17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3.8" x14ac:dyDescent="0.25">
      <c r="B218" s="1"/>
      <c r="C218" s="3"/>
      <c r="D218" s="171"/>
      <c r="E218" s="17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3.8" x14ac:dyDescent="0.25">
      <c r="B219" s="1"/>
      <c r="C219" s="3"/>
      <c r="D219" s="171"/>
      <c r="E219" s="17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3.8" x14ac:dyDescent="0.25">
      <c r="B220" s="1"/>
      <c r="C220" s="3"/>
      <c r="D220" s="171"/>
      <c r="E220" s="17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3.8" x14ac:dyDescent="0.25">
      <c r="B221" s="1"/>
      <c r="C221" s="3"/>
      <c r="D221" s="171"/>
      <c r="E221" s="17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3.8" x14ac:dyDescent="0.25">
      <c r="B222" s="1"/>
      <c r="C222" s="3"/>
      <c r="D222" s="171"/>
      <c r="E222" s="17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3.8" x14ac:dyDescent="0.25">
      <c r="B223" s="1"/>
      <c r="C223" s="3"/>
      <c r="D223" s="171"/>
      <c r="E223" s="17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3.8" x14ac:dyDescent="0.25">
      <c r="B224" s="1"/>
      <c r="C224" s="3"/>
      <c r="D224" s="171"/>
      <c r="E224" s="17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3.8" x14ac:dyDescent="0.25">
      <c r="B225" s="1"/>
      <c r="C225" s="3"/>
      <c r="D225" s="171"/>
      <c r="E225" s="17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3.8" x14ac:dyDescent="0.25">
      <c r="B226" s="1"/>
      <c r="C226" s="3"/>
      <c r="D226" s="171"/>
      <c r="E226" s="17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3.8" x14ac:dyDescent="0.25">
      <c r="B227" s="1"/>
      <c r="C227" s="3"/>
      <c r="D227" s="171"/>
      <c r="E227" s="17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3.8" x14ac:dyDescent="0.25">
      <c r="B228" s="1"/>
      <c r="C228" s="3"/>
      <c r="D228" s="171"/>
      <c r="E228" s="17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3.8" x14ac:dyDescent="0.25">
      <c r="B229" s="1"/>
      <c r="C229" s="3"/>
      <c r="D229" s="171"/>
      <c r="E229" s="17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3.8" x14ac:dyDescent="0.25">
      <c r="B230" s="1"/>
      <c r="C230" s="3"/>
      <c r="D230" s="171"/>
      <c r="E230" s="17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3.8" x14ac:dyDescent="0.25">
      <c r="B231" s="1"/>
      <c r="C231" s="3"/>
      <c r="D231" s="171"/>
      <c r="E231" s="17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3.8" x14ac:dyDescent="0.25">
      <c r="B232" s="1"/>
      <c r="C232" s="3"/>
      <c r="D232" s="171"/>
      <c r="E232" s="17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3.8" x14ac:dyDescent="0.25">
      <c r="B233" s="1"/>
      <c r="C233" s="3"/>
      <c r="D233" s="171"/>
      <c r="E233" s="17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3.8" x14ac:dyDescent="0.25">
      <c r="B234" s="1"/>
      <c r="C234" s="3"/>
      <c r="D234" s="171"/>
      <c r="E234" s="17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3.8" x14ac:dyDescent="0.25">
      <c r="B235" s="1"/>
      <c r="C235" s="3"/>
      <c r="D235" s="171"/>
      <c r="E235" s="17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3.8" x14ac:dyDescent="0.25">
      <c r="B236" s="1"/>
      <c r="C236" s="3"/>
      <c r="D236" s="171"/>
      <c r="E236" s="17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3.8" x14ac:dyDescent="0.25">
      <c r="B237" s="1"/>
      <c r="C237" s="3"/>
      <c r="D237" s="171"/>
      <c r="E237" s="17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3.8" x14ac:dyDescent="0.25">
      <c r="B238" s="1"/>
      <c r="C238" s="3"/>
      <c r="D238" s="171"/>
      <c r="E238" s="17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3.8" x14ac:dyDescent="0.25">
      <c r="B239" s="1"/>
      <c r="C239" s="3"/>
      <c r="D239" s="171"/>
      <c r="E239" s="17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3.8" x14ac:dyDescent="0.25">
      <c r="B240" s="1"/>
      <c r="C240" s="3"/>
      <c r="D240" s="171"/>
      <c r="E240" s="17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3.8" x14ac:dyDescent="0.25">
      <c r="B241" s="1"/>
      <c r="C241" s="3"/>
      <c r="D241" s="171"/>
      <c r="E241" s="17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3.8" x14ac:dyDescent="0.25">
      <c r="B242" s="1"/>
      <c r="C242" s="3"/>
      <c r="D242" s="171"/>
      <c r="E242" s="17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3.8" x14ac:dyDescent="0.25">
      <c r="B243" s="1"/>
      <c r="C243" s="3"/>
      <c r="D243" s="171"/>
      <c r="E243" s="17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3.8" x14ac:dyDescent="0.25">
      <c r="B244" s="1"/>
      <c r="C244" s="3"/>
      <c r="D244" s="171"/>
      <c r="E244" s="17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3.8" x14ac:dyDescent="0.25">
      <c r="B245" s="1"/>
      <c r="C245" s="3"/>
      <c r="D245" s="171"/>
      <c r="E245" s="17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3.8" x14ac:dyDescent="0.25">
      <c r="B246" s="1"/>
      <c r="C246" s="3"/>
      <c r="D246" s="171"/>
      <c r="E246" s="17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3.8" x14ac:dyDescent="0.25">
      <c r="B247" s="1"/>
      <c r="C247" s="3"/>
      <c r="D247" s="171"/>
      <c r="E247" s="17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3.8" x14ac:dyDescent="0.25">
      <c r="B248" s="1"/>
      <c r="C248" s="3"/>
      <c r="D248" s="171"/>
      <c r="E248" s="17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3.8" x14ac:dyDescent="0.25">
      <c r="B249" s="1"/>
      <c r="C249" s="3"/>
      <c r="D249" s="171"/>
      <c r="E249" s="17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3.8" x14ac:dyDescent="0.25">
      <c r="B250" s="1"/>
      <c r="C250" s="3"/>
      <c r="D250" s="171"/>
      <c r="E250" s="17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3.8" x14ac:dyDescent="0.25">
      <c r="B251" s="1"/>
      <c r="C251" s="3"/>
      <c r="D251" s="171"/>
      <c r="E251" s="17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3.8" x14ac:dyDescent="0.25">
      <c r="B252" s="1"/>
      <c r="C252" s="3"/>
      <c r="D252" s="171"/>
      <c r="E252" s="17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3.8" x14ac:dyDescent="0.25">
      <c r="B253" s="1"/>
      <c r="C253" s="3"/>
      <c r="D253" s="171"/>
      <c r="E253" s="17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3.8" x14ac:dyDescent="0.25">
      <c r="B254" s="1"/>
      <c r="C254" s="3"/>
      <c r="D254" s="171"/>
      <c r="E254" s="17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5">
      <c r="C255" s="4"/>
    </row>
    <row r="256" spans="2:99" x14ac:dyDescent="0.25">
      <c r="C256" s="4"/>
    </row>
    <row r="257" spans="3:3" x14ac:dyDescent="0.25">
      <c r="C257" s="4"/>
    </row>
    <row r="258" spans="3:3" x14ac:dyDescent="0.25">
      <c r="C258" s="4"/>
    </row>
    <row r="259" spans="3:3" x14ac:dyDescent="0.25">
      <c r="C259" s="4"/>
    </row>
    <row r="260" spans="3:3" x14ac:dyDescent="0.25">
      <c r="C260" s="4"/>
    </row>
    <row r="261" spans="3:3" x14ac:dyDescent="0.25">
      <c r="C261" s="4"/>
    </row>
    <row r="262" spans="3:3" x14ac:dyDescent="0.25">
      <c r="C262" s="4"/>
    </row>
    <row r="263" spans="3:3" x14ac:dyDescent="0.25">
      <c r="C263" s="4"/>
    </row>
    <row r="264" spans="3:3" x14ac:dyDescent="0.25">
      <c r="C264" s="4"/>
    </row>
    <row r="265" spans="3:3" x14ac:dyDescent="0.25">
      <c r="C265" s="4"/>
    </row>
    <row r="266" spans="3:3" x14ac:dyDescent="0.25">
      <c r="C266" s="4"/>
    </row>
    <row r="267" spans="3:3" x14ac:dyDescent="0.25">
      <c r="C267" s="4"/>
    </row>
    <row r="268" spans="3:3" x14ac:dyDescent="0.25">
      <c r="C268" s="4"/>
    </row>
    <row r="269" spans="3:3" x14ac:dyDescent="0.25">
      <c r="C269" s="4"/>
    </row>
    <row r="270" spans="3:3" x14ac:dyDescent="0.25">
      <c r="C270" s="4"/>
    </row>
    <row r="271" spans="3:3" x14ac:dyDescent="0.25">
      <c r="C271" s="4"/>
    </row>
    <row r="272" spans="3:3" x14ac:dyDescent="0.25">
      <c r="C272" s="4"/>
    </row>
    <row r="273" spans="3:3" x14ac:dyDescent="0.25">
      <c r="C273" s="4"/>
    </row>
    <row r="274" spans="3:3" x14ac:dyDescent="0.25">
      <c r="C274" s="4"/>
    </row>
    <row r="275" spans="3:3" x14ac:dyDescent="0.25">
      <c r="C275" s="4"/>
    </row>
    <row r="276" spans="3:3" x14ac:dyDescent="0.25">
      <c r="C276" s="4"/>
    </row>
    <row r="277" spans="3:3" x14ac:dyDescent="0.25">
      <c r="C277" s="4"/>
    </row>
    <row r="278" spans="3:3" x14ac:dyDescent="0.25">
      <c r="C278" s="4"/>
    </row>
    <row r="279" spans="3:3" x14ac:dyDescent="0.25">
      <c r="C279" s="4"/>
    </row>
    <row r="280" spans="3:3" x14ac:dyDescent="0.25">
      <c r="C280" s="4"/>
    </row>
    <row r="281" spans="3:3" x14ac:dyDescent="0.25">
      <c r="C281" s="4"/>
    </row>
    <row r="282" spans="3:3" x14ac:dyDescent="0.25">
      <c r="C282" s="4"/>
    </row>
    <row r="283" spans="3:3" x14ac:dyDescent="0.25">
      <c r="C283" s="4"/>
    </row>
    <row r="284" spans="3:3" x14ac:dyDescent="0.25">
      <c r="C284" s="4"/>
    </row>
    <row r="285" spans="3:3" x14ac:dyDescent="0.25">
      <c r="C285" s="4"/>
    </row>
    <row r="286" spans="3:3" x14ac:dyDescent="0.25">
      <c r="C286" s="4"/>
    </row>
    <row r="287" spans="3:3" x14ac:dyDescent="0.25">
      <c r="C287" s="4"/>
    </row>
    <row r="288" spans="3:3" x14ac:dyDescent="0.25">
      <c r="C288" s="4"/>
    </row>
    <row r="289" spans="3:3" x14ac:dyDescent="0.25">
      <c r="C289" s="4"/>
    </row>
    <row r="290" spans="3:3" x14ac:dyDescent="0.25">
      <c r="C290" s="4"/>
    </row>
    <row r="291" spans="3:3" x14ac:dyDescent="0.25">
      <c r="C291" s="4"/>
    </row>
    <row r="292" spans="3:3" x14ac:dyDescent="0.25">
      <c r="C292" s="4"/>
    </row>
    <row r="293" spans="3:3" x14ac:dyDescent="0.25">
      <c r="C293" s="4"/>
    </row>
    <row r="294" spans="3:3" x14ac:dyDescent="0.25">
      <c r="C294" s="4"/>
    </row>
    <row r="295" spans="3:3" x14ac:dyDescent="0.25">
      <c r="C295" s="4"/>
    </row>
    <row r="296" spans="3:3" x14ac:dyDescent="0.25">
      <c r="C296" s="4"/>
    </row>
    <row r="297" spans="3:3" x14ac:dyDescent="0.25">
      <c r="C297" s="4"/>
    </row>
    <row r="298" spans="3:3" x14ac:dyDescent="0.25">
      <c r="C298" s="4"/>
    </row>
    <row r="299" spans="3:3" x14ac:dyDescent="0.25">
      <c r="C299" s="4"/>
    </row>
    <row r="300" spans="3:3" x14ac:dyDescent="0.25">
      <c r="C300" s="4"/>
    </row>
    <row r="301" spans="3:3" x14ac:dyDescent="0.25">
      <c r="C301" s="4"/>
    </row>
    <row r="302" spans="3:3" x14ac:dyDescent="0.25">
      <c r="C302" s="4"/>
    </row>
    <row r="303" spans="3:3" x14ac:dyDescent="0.25">
      <c r="C303" s="4"/>
    </row>
    <row r="304" spans="3:3" x14ac:dyDescent="0.25">
      <c r="C304" s="4"/>
    </row>
    <row r="305" spans="3:3" x14ac:dyDescent="0.25">
      <c r="C305" s="4"/>
    </row>
    <row r="306" spans="3:3" x14ac:dyDescent="0.25">
      <c r="C306" s="4"/>
    </row>
    <row r="307" spans="3:3" x14ac:dyDescent="0.25">
      <c r="C307" s="4"/>
    </row>
    <row r="308" spans="3:3" x14ac:dyDescent="0.25">
      <c r="C308" s="4"/>
    </row>
    <row r="309" spans="3:3" x14ac:dyDescent="0.25">
      <c r="C309" s="4"/>
    </row>
    <row r="310" spans="3:3" x14ac:dyDescent="0.25">
      <c r="C310" s="4"/>
    </row>
    <row r="311" spans="3:3" x14ac:dyDescent="0.25">
      <c r="C311" s="4"/>
    </row>
    <row r="312" spans="3:3" x14ac:dyDescent="0.25">
      <c r="C312" s="4"/>
    </row>
    <row r="313" spans="3:3" x14ac:dyDescent="0.25">
      <c r="C313" s="4"/>
    </row>
    <row r="314" spans="3:3" x14ac:dyDescent="0.25">
      <c r="C314" s="4"/>
    </row>
    <row r="315" spans="3:3" x14ac:dyDescent="0.25">
      <c r="C315" s="4"/>
    </row>
    <row r="316" spans="3:3" x14ac:dyDescent="0.25">
      <c r="C316" s="4"/>
    </row>
    <row r="317" spans="3:3" x14ac:dyDescent="0.25">
      <c r="C317" s="4"/>
    </row>
    <row r="318" spans="3:3" x14ac:dyDescent="0.25">
      <c r="C318" s="4"/>
    </row>
    <row r="319" spans="3:3" x14ac:dyDescent="0.25">
      <c r="C319" s="4"/>
    </row>
    <row r="320" spans="3:3" x14ac:dyDescent="0.25">
      <c r="C320" s="4"/>
    </row>
    <row r="321" spans="3:3" x14ac:dyDescent="0.25">
      <c r="C321" s="4"/>
    </row>
    <row r="322" spans="3:3" x14ac:dyDescent="0.25">
      <c r="C322" s="4"/>
    </row>
    <row r="323" spans="3:3" x14ac:dyDescent="0.25">
      <c r="C323" s="4"/>
    </row>
    <row r="324" spans="3:3" x14ac:dyDescent="0.25">
      <c r="C324" s="4"/>
    </row>
    <row r="325" spans="3:3" x14ac:dyDescent="0.25">
      <c r="C325" s="4"/>
    </row>
    <row r="326" spans="3:3" x14ac:dyDescent="0.25">
      <c r="C326" s="4"/>
    </row>
    <row r="327" spans="3:3" x14ac:dyDescent="0.25">
      <c r="C327" s="4"/>
    </row>
    <row r="328" spans="3:3" x14ac:dyDescent="0.25">
      <c r="C328" s="4"/>
    </row>
    <row r="329" spans="3:3" x14ac:dyDescent="0.25">
      <c r="C329" s="4"/>
    </row>
    <row r="330" spans="3:3" x14ac:dyDescent="0.25">
      <c r="C330" s="4"/>
    </row>
    <row r="331" spans="3:3" x14ac:dyDescent="0.25">
      <c r="C331" s="4"/>
    </row>
    <row r="332" spans="3:3" x14ac:dyDescent="0.25">
      <c r="C332" s="4"/>
    </row>
    <row r="333" spans="3:3" x14ac:dyDescent="0.25">
      <c r="C333" s="4"/>
    </row>
    <row r="334" spans="3:3" x14ac:dyDescent="0.25">
      <c r="C334" s="4"/>
    </row>
    <row r="335" spans="3:3" x14ac:dyDescent="0.25">
      <c r="C335" s="4"/>
    </row>
    <row r="336" spans="3:3" x14ac:dyDescent="0.25">
      <c r="C336" s="4"/>
    </row>
    <row r="337" spans="3:3" x14ac:dyDescent="0.25">
      <c r="C337" s="4"/>
    </row>
    <row r="338" spans="3:3" x14ac:dyDescent="0.25">
      <c r="C338" s="4"/>
    </row>
    <row r="339" spans="3:3" x14ac:dyDescent="0.25">
      <c r="C339" s="4"/>
    </row>
    <row r="340" spans="3:3" x14ac:dyDescent="0.25">
      <c r="C340" s="4"/>
    </row>
    <row r="341" spans="3:3" x14ac:dyDescent="0.25">
      <c r="C341" s="4"/>
    </row>
    <row r="342" spans="3:3" x14ac:dyDescent="0.25">
      <c r="C342" s="4"/>
    </row>
    <row r="343" spans="3:3" x14ac:dyDescent="0.25">
      <c r="C343" s="4"/>
    </row>
    <row r="344" spans="3:3" x14ac:dyDescent="0.25">
      <c r="C344" s="4"/>
    </row>
    <row r="345" spans="3:3" x14ac:dyDescent="0.25">
      <c r="C345" s="4"/>
    </row>
    <row r="346" spans="3:3" x14ac:dyDescent="0.25">
      <c r="C346" s="4"/>
    </row>
    <row r="347" spans="3:3" x14ac:dyDescent="0.25">
      <c r="C347" s="4"/>
    </row>
    <row r="348" spans="3:3" x14ac:dyDescent="0.25">
      <c r="C348" s="4"/>
    </row>
    <row r="349" spans="3:3" x14ac:dyDescent="0.25">
      <c r="C349" s="4"/>
    </row>
    <row r="350" spans="3:3" x14ac:dyDescent="0.25">
      <c r="C350" s="4"/>
    </row>
    <row r="351" spans="3:3" x14ac:dyDescent="0.25">
      <c r="C351" s="4"/>
    </row>
    <row r="352" spans="3:3" x14ac:dyDescent="0.25">
      <c r="C352" s="4"/>
    </row>
    <row r="353" spans="3:3" x14ac:dyDescent="0.25">
      <c r="C353" s="4"/>
    </row>
    <row r="354" spans="3:3" x14ac:dyDescent="0.25">
      <c r="C354" s="4"/>
    </row>
    <row r="355" spans="3:3" x14ac:dyDescent="0.25">
      <c r="C355" s="4"/>
    </row>
    <row r="356" spans="3:3" x14ac:dyDescent="0.25">
      <c r="C356" s="4"/>
    </row>
    <row r="357" spans="3:3" x14ac:dyDescent="0.25">
      <c r="C357" s="4"/>
    </row>
    <row r="358" spans="3:3" x14ac:dyDescent="0.25">
      <c r="C358" s="4"/>
    </row>
    <row r="359" spans="3:3" x14ac:dyDescent="0.25">
      <c r="C359" s="4"/>
    </row>
    <row r="360" spans="3:3" x14ac:dyDescent="0.25">
      <c r="C360" s="4"/>
    </row>
    <row r="361" spans="3:3" x14ac:dyDescent="0.25">
      <c r="C361" s="4"/>
    </row>
    <row r="362" spans="3:3" x14ac:dyDescent="0.25">
      <c r="C362" s="4"/>
    </row>
    <row r="363" spans="3:3" x14ac:dyDescent="0.25">
      <c r="C363" s="4"/>
    </row>
    <row r="364" spans="3:3" x14ac:dyDescent="0.25">
      <c r="C364" s="4"/>
    </row>
    <row r="365" spans="3:3" x14ac:dyDescent="0.25">
      <c r="C365" s="4"/>
    </row>
    <row r="366" spans="3:3" x14ac:dyDescent="0.25">
      <c r="C366" s="4"/>
    </row>
    <row r="367" spans="3:3" x14ac:dyDescent="0.25">
      <c r="C367" s="4"/>
    </row>
    <row r="368" spans="3:3" x14ac:dyDescent="0.25">
      <c r="C368" s="4"/>
    </row>
    <row r="369" spans="3:3" x14ac:dyDescent="0.25">
      <c r="C369" s="4"/>
    </row>
    <row r="370" spans="3:3" x14ac:dyDescent="0.25">
      <c r="C370" s="4"/>
    </row>
    <row r="371" spans="3:3" x14ac:dyDescent="0.25">
      <c r="C371" s="4"/>
    </row>
    <row r="372" spans="3:3" x14ac:dyDescent="0.25">
      <c r="C372" s="4"/>
    </row>
    <row r="373" spans="3:3" x14ac:dyDescent="0.25">
      <c r="C373" s="4"/>
    </row>
    <row r="374" spans="3:3" x14ac:dyDescent="0.25">
      <c r="C374" s="4"/>
    </row>
    <row r="375" spans="3:3" x14ac:dyDescent="0.25">
      <c r="C375" s="4"/>
    </row>
    <row r="376" spans="3:3" x14ac:dyDescent="0.25">
      <c r="C376" s="4"/>
    </row>
    <row r="377" spans="3:3" x14ac:dyDescent="0.25">
      <c r="C377" s="4"/>
    </row>
    <row r="378" spans="3:3" x14ac:dyDescent="0.25">
      <c r="C378" s="4"/>
    </row>
    <row r="379" spans="3:3" x14ac:dyDescent="0.25">
      <c r="C379" s="4"/>
    </row>
    <row r="380" spans="3:3" x14ac:dyDescent="0.25">
      <c r="C380" s="4"/>
    </row>
    <row r="381" spans="3:3" x14ac:dyDescent="0.25">
      <c r="C381" s="4"/>
    </row>
  </sheetData>
  <sheetProtection formatCells="0"/>
  <pageMargins left="0.7" right="0.7" top="0.78740157499999996" bottom="0.78740157499999996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D81E04"/>
  </sheetPr>
  <dimension ref="A1:CU381"/>
  <sheetViews>
    <sheetView zoomScale="75" zoomScaleNormal="75" workbookViewId="0">
      <selection activeCell="B1" sqref="B1"/>
    </sheetView>
  </sheetViews>
  <sheetFormatPr defaultRowHeight="13.2" x14ac:dyDescent="0.25"/>
  <cols>
    <col min="1" max="1" width="2.33203125" customWidth="1"/>
    <col min="2" max="2" width="57.5546875" customWidth="1"/>
    <col min="3" max="3" width="8.6640625" customWidth="1"/>
    <col min="4" max="4" width="15.88671875" style="170" customWidth="1"/>
    <col min="5" max="5" width="9.109375" style="170"/>
    <col min="6" max="6" width="4" customWidth="1"/>
    <col min="7" max="7" width="45.6640625" customWidth="1"/>
    <col min="8" max="8" width="14.109375" customWidth="1"/>
    <col min="9" max="9" width="12.6640625" customWidth="1"/>
    <col min="10" max="10" width="11.88671875" customWidth="1"/>
    <col min="11" max="11" width="18.33203125" customWidth="1"/>
  </cols>
  <sheetData>
    <row r="1" spans="1:99" x14ac:dyDescent="0.25">
      <c r="A1" s="8"/>
      <c r="B1" s="8"/>
      <c r="C1" s="8"/>
      <c r="D1" s="158"/>
      <c r="E1" s="158"/>
      <c r="F1" s="8"/>
      <c r="G1" s="8"/>
      <c r="H1" s="8"/>
      <c r="I1" s="8"/>
      <c r="J1" s="8"/>
      <c r="K1" s="8"/>
      <c r="L1" s="8"/>
    </row>
    <row r="2" spans="1:99" ht="13.8" x14ac:dyDescent="0.25">
      <c r="A2" s="8"/>
      <c r="B2" s="27" t="s">
        <v>308</v>
      </c>
      <c r="C2" s="13"/>
      <c r="D2" s="166"/>
      <c r="E2" s="161"/>
      <c r="F2" s="13"/>
      <c r="G2" s="27" t="s">
        <v>143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0" customFormat="1" ht="14.4" thickBot="1" x14ac:dyDescent="0.3">
      <c r="A3" s="11"/>
      <c r="B3" s="59"/>
      <c r="C3" s="9"/>
      <c r="D3" s="172"/>
      <c r="E3" s="172"/>
      <c r="F3" s="9"/>
      <c r="G3" s="59"/>
      <c r="H3" s="9"/>
      <c r="I3" s="9"/>
      <c r="J3" s="9"/>
      <c r="K3" s="9"/>
      <c r="L3" s="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</row>
    <row r="4" spans="1:99" ht="7.5" customHeight="1" thickTop="1" thickBot="1" x14ac:dyDescent="0.3">
      <c r="A4" s="8"/>
      <c r="B4" s="7"/>
      <c r="C4" s="7"/>
      <c r="D4" s="161"/>
      <c r="E4" s="161"/>
      <c r="F4" s="64"/>
      <c r="G4" s="65"/>
      <c r="H4" s="66"/>
      <c r="I4" s="67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5">
      <c r="A5" s="8"/>
      <c r="B5" s="203" t="s">
        <v>25</v>
      </c>
      <c r="C5" s="195" t="s">
        <v>26</v>
      </c>
      <c r="D5" s="162" t="s">
        <v>66</v>
      </c>
      <c r="E5" s="161"/>
      <c r="F5" s="196" t="s">
        <v>49</v>
      </c>
      <c r="G5" s="202" t="s">
        <v>45</v>
      </c>
      <c r="H5" s="197" t="s">
        <v>46</v>
      </c>
      <c r="I5" s="198" t="s">
        <v>52</v>
      </c>
      <c r="J5" s="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3.8" x14ac:dyDescent="0.25">
      <c r="A6" s="8"/>
      <c r="B6" s="15" t="s">
        <v>126</v>
      </c>
      <c r="C6" s="16" t="s">
        <v>67</v>
      </c>
      <c r="D6" s="163"/>
      <c r="E6" s="161"/>
      <c r="F6" s="22">
        <v>1</v>
      </c>
      <c r="G6" s="19" t="s">
        <v>86</v>
      </c>
      <c r="H6" s="100" t="e">
        <f>((D20-D22)/(D6+D7+D8+D9+D10+D11+D12+D13))*100</f>
        <v>#DIV/0!</v>
      </c>
      <c r="I6" s="23">
        <f>IF((D6+D7+D8+D9+D10+D11+D12+D13)=0,0,IF((H6)&lt;=0,0,IF(H6&lt;1.5,1,IF(H6&gt;3,3,2))))</f>
        <v>0</v>
      </c>
      <c r="J6" s="29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3.8" x14ac:dyDescent="0.25">
      <c r="A7" s="8"/>
      <c r="B7" s="99" t="s">
        <v>109</v>
      </c>
      <c r="C7" s="98"/>
      <c r="D7" s="163"/>
      <c r="E7" s="161"/>
      <c r="F7" s="22">
        <v>2</v>
      </c>
      <c r="G7" s="19" t="s">
        <v>87</v>
      </c>
      <c r="H7" s="100" t="e">
        <f>((D20-D22)/((D6+D7+D8+D9+D10+D11+D12+D13)-(D14+D15)))*100</f>
        <v>#DIV/0!</v>
      </c>
      <c r="I7" s="101">
        <f>IF(AND((D20-D22)&lt;0,(D6+D7+D8+D9+D10+D11+D12+D13-D14-D15)&lt;0),0,IF(D6+D7+D8+D9+D10+D11+D12+D13-D14-D15&lt;=0,0,IF((H7)&lt;=0,0,IF(H7&lt;1.7,1,IF(H7&gt;4,3,2)))))</f>
        <v>0</v>
      </c>
      <c r="J7" s="29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3.8" x14ac:dyDescent="0.25">
      <c r="A8" s="8"/>
      <c r="B8" s="15" t="s">
        <v>75</v>
      </c>
      <c r="C8" s="16" t="s">
        <v>68</v>
      </c>
      <c r="D8" s="163"/>
      <c r="E8" s="161"/>
      <c r="F8" s="22">
        <v>3</v>
      </c>
      <c r="G8" s="19" t="s">
        <v>24</v>
      </c>
      <c r="H8" s="100" t="e">
        <f>((D14+D15)/(D6+D7+D8+D9+D10+D11+D12+D13))*100</f>
        <v>#DIV/0!</v>
      </c>
      <c r="I8" s="101">
        <f>IF((D6+D7+D8+D9+D10+D11+D12+D13)=0,0,IF((H8)&gt;=100,0,IF(H8&lt;30,3,IF(H8&gt;50,1,2))))</f>
        <v>0</v>
      </c>
      <c r="J8" s="29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3.8" x14ac:dyDescent="0.25">
      <c r="A9" s="8"/>
      <c r="B9" s="15" t="s">
        <v>76</v>
      </c>
      <c r="C9" s="16" t="s">
        <v>69</v>
      </c>
      <c r="D9" s="163"/>
      <c r="E9" s="161"/>
      <c r="F9" s="22">
        <v>4</v>
      </c>
      <c r="G9" s="19" t="s">
        <v>104</v>
      </c>
      <c r="H9" s="100" t="e">
        <f>((D6+D7+D8+D9+D10+D11+D12+D13)-(D14+D15))/(D6+D7)</f>
        <v>#DIV/0!</v>
      </c>
      <c r="I9" s="101">
        <f>IF(AND((D6+D7)=0,(D6+D7+D8+D9+D10+D11+D12+D13-D14-D15)&lt;0),0,IF((D6+D7)=0,3,IF((H9)&lt;=0,0,IF(H9&lt;0.51,1,IF(H9&gt;1,3,2)))))</f>
        <v>3</v>
      </c>
      <c r="J9" s="29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3.8" x14ac:dyDescent="0.25">
      <c r="A10" s="8"/>
      <c r="B10" s="99" t="s">
        <v>110</v>
      </c>
      <c r="C10" s="98"/>
      <c r="D10" s="163"/>
      <c r="E10" s="161"/>
      <c r="F10" s="22">
        <v>5</v>
      </c>
      <c r="G10" s="19" t="s">
        <v>88</v>
      </c>
      <c r="H10" s="110" t="e">
        <f>D19/D18</f>
        <v>#DIV/0!</v>
      </c>
      <c r="I10" s="101">
        <f>IF(AND(D18&lt;=0,D19&lt;=0),0,IF(D18&lt;=0,0,IF(H10&gt;1,0,IF(H10&lt;0.95,3,IF(H10&gt;0.99,1,2)))))</f>
        <v>0</v>
      </c>
      <c r="J10" s="29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3.8" x14ac:dyDescent="0.25">
      <c r="A11" s="8"/>
      <c r="B11" s="15" t="s">
        <v>77</v>
      </c>
      <c r="C11" s="16" t="s">
        <v>70</v>
      </c>
      <c r="D11" s="163"/>
      <c r="E11" s="161"/>
      <c r="F11" s="22">
        <v>6</v>
      </c>
      <c r="G11" s="19" t="s">
        <v>89</v>
      </c>
      <c r="H11" s="100" t="e">
        <f>(D11/D18)*360</f>
        <v>#DIV/0!</v>
      </c>
      <c r="I11" s="101">
        <f>IF(AND(D18&lt;=0,D11&lt;=0),1,IF(D18&lt;=0,1,IF(D11&lt;=0,1,IF(H11&lt;40,3,IF(H11&gt;70,1,2)))))</f>
        <v>1</v>
      </c>
      <c r="J11" s="29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3.8" x14ac:dyDescent="0.25">
      <c r="A12" s="8"/>
      <c r="B12" s="15" t="s">
        <v>107</v>
      </c>
      <c r="C12" s="16" t="s">
        <v>71</v>
      </c>
      <c r="D12" s="163"/>
      <c r="E12" s="161"/>
      <c r="F12" s="22">
        <v>7</v>
      </c>
      <c r="G12" s="19" t="s">
        <v>90</v>
      </c>
      <c r="H12" s="100" t="e">
        <f>D18/(D6+D7+D8+D9+D10+D11+D12+D13)</f>
        <v>#DIV/0!</v>
      </c>
      <c r="I12" s="101">
        <f>IF(AND(D18&lt;=0,(D6+D7+D8+D9+D10+D11+D12+D13)&lt;=0),1,IF((D6+D7+D8+D9+D10+D11+D12+D13)&lt;=0,1,IF(H12&lt;0.3,1,IF(H12&gt;1,3,2))))</f>
        <v>1</v>
      </c>
      <c r="J12" s="29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3.8" x14ac:dyDescent="0.25">
      <c r="A13" s="8"/>
      <c r="B13" s="15" t="s">
        <v>108</v>
      </c>
      <c r="C13" s="16" t="s">
        <v>72</v>
      </c>
      <c r="D13" s="163"/>
      <c r="E13" s="161"/>
      <c r="F13" s="22">
        <v>8</v>
      </c>
      <c r="G13" s="19" t="s">
        <v>139</v>
      </c>
      <c r="H13" s="100" t="e">
        <f>(D12+D8+D9+D10)/D14</f>
        <v>#DIV/0!</v>
      </c>
      <c r="I13" s="101">
        <f>IF(AND(D14&lt;=0,(D12+D8+D9+D10)&lt;=0),1,IF(D14&lt;=0,3,IF(H13&lt;0.7,1,IF(H13&gt;1.5,3,2))))</f>
        <v>1</v>
      </c>
      <c r="J13" s="29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3.8" x14ac:dyDescent="0.25">
      <c r="A14" s="8"/>
      <c r="B14" s="15" t="s">
        <v>145</v>
      </c>
      <c r="C14" s="16" t="s">
        <v>73</v>
      </c>
      <c r="D14" s="163"/>
      <c r="E14" s="161"/>
      <c r="F14" s="22">
        <v>9</v>
      </c>
      <c r="G14" s="19" t="s">
        <v>91</v>
      </c>
      <c r="H14" s="100" t="e">
        <f>(D14+D15)/D20</f>
        <v>#DIV/0!</v>
      </c>
      <c r="I14" s="101">
        <f>IF(AND((D14+D15)=0,D20&gt;0),3,IF(D20&lt;=0,0,IF(H14&gt;7,1,IF(H14&lt;0,0,IF(H14&lt;5,3,2)))))</f>
        <v>0</v>
      </c>
      <c r="J14" s="29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4.4" thickBot="1" x14ac:dyDescent="0.3">
      <c r="A15" s="8"/>
      <c r="B15" s="17" t="s">
        <v>4</v>
      </c>
      <c r="C15" s="18" t="s">
        <v>74</v>
      </c>
      <c r="D15" s="165"/>
      <c r="E15" s="161"/>
      <c r="F15" s="106">
        <v>10</v>
      </c>
      <c r="G15" s="107" t="s">
        <v>138</v>
      </c>
      <c r="H15" s="108" t="e">
        <f>(((D6+D7+D10+D13)-('2014-DE'!D6+'2014-DE'!D7+'2014-DE'!D8+'2014-DE'!D9)+D22)/('2014-DE'!D6+'2014-DE'!D7+'2014-DE'!D8+'2014-DE'!D9))*100</f>
        <v>#DIV/0!</v>
      </c>
      <c r="I15" s="109">
        <f>IF(AND((D6+D7+D10+D13)=0,D22=0,('2014-DE'!D6+'2014-DE'!D7+'2014-DE'!D8+'2014-DE'!D9)=0),0, IF(('2014-DE'!D6+'2014-DE'!D7+'2014-DE'!D8+'2014-DE'!D9)=0,3, IF(H15&lt;=0,0, IF(H15&lt;2.51,1, IF(H15&gt;5,3,2)))))</f>
        <v>0</v>
      </c>
      <c r="J15" s="29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7.399999999999999" thickTop="1" thickBot="1" x14ac:dyDescent="0.35">
      <c r="A16" s="8"/>
      <c r="B16" s="10"/>
      <c r="C16" s="28"/>
      <c r="D16" s="177"/>
      <c r="E16" s="161"/>
      <c r="F16" s="24" t="s">
        <v>53</v>
      </c>
      <c r="G16" s="25" t="s">
        <v>144</v>
      </c>
      <c r="H16" s="25"/>
      <c r="I16" s="26">
        <f>SUM(I6:I15)</f>
        <v>6</v>
      </c>
      <c r="J16" s="7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8.2" thickTop="1" x14ac:dyDescent="0.25">
      <c r="A17" s="8"/>
      <c r="B17" s="203" t="s">
        <v>25</v>
      </c>
      <c r="C17" s="195" t="s">
        <v>26</v>
      </c>
      <c r="D17" s="162" t="s">
        <v>78</v>
      </c>
      <c r="E17" s="161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4" thickBot="1" x14ac:dyDescent="0.3">
      <c r="A18" s="8"/>
      <c r="B18" s="15" t="s">
        <v>113</v>
      </c>
      <c r="C18" s="16" t="s">
        <v>79</v>
      </c>
      <c r="D18" s="163"/>
      <c r="E18" s="161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3.8" x14ac:dyDescent="0.25">
      <c r="A19" s="8"/>
      <c r="B19" s="15" t="s">
        <v>114</v>
      </c>
      <c r="C19" s="16" t="s">
        <v>80</v>
      </c>
      <c r="D19" s="163"/>
      <c r="E19" s="161"/>
      <c r="F19" s="8"/>
      <c r="G19" s="38" t="s">
        <v>84</v>
      </c>
      <c r="H19" s="39"/>
      <c r="I19" s="35"/>
      <c r="J19" s="35"/>
      <c r="K19" s="35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4" thickBot="1" x14ac:dyDescent="0.3">
      <c r="A20" s="8"/>
      <c r="B20" s="17" t="s">
        <v>141</v>
      </c>
      <c r="C20" s="18" t="s">
        <v>51</v>
      </c>
      <c r="D20" s="165"/>
      <c r="E20" s="161"/>
      <c r="F20" s="8"/>
      <c r="G20" s="40" t="s">
        <v>105</v>
      </c>
      <c r="H20" s="41"/>
      <c r="I20" s="35"/>
      <c r="J20" s="35"/>
      <c r="K20" s="35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" thickTop="1" thickBot="1" x14ac:dyDescent="0.3">
      <c r="A21" s="8"/>
      <c r="B21" s="10"/>
      <c r="C21" s="28"/>
      <c r="D21" s="177"/>
      <c r="E21" s="178"/>
      <c r="F21" s="7"/>
      <c r="G21" s="42" t="s">
        <v>106</v>
      </c>
      <c r="H21" s="43"/>
      <c r="I21" s="37"/>
      <c r="J21" s="37"/>
      <c r="K21" s="35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" thickTop="1" thickBot="1" x14ac:dyDescent="0.3">
      <c r="A22" s="8"/>
      <c r="B22" s="33" t="s">
        <v>81</v>
      </c>
      <c r="C22" s="34" t="s">
        <v>82</v>
      </c>
      <c r="D22" s="179"/>
      <c r="E22" s="178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4" thickTop="1" x14ac:dyDescent="0.25">
      <c r="A23" s="8"/>
      <c r="E23" s="180"/>
      <c r="F23" s="7"/>
      <c r="G23" s="38" t="s">
        <v>83</v>
      </c>
      <c r="H23" s="44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3.8" x14ac:dyDescent="0.25">
      <c r="A24" s="8"/>
      <c r="E24" s="180"/>
      <c r="F24" s="7"/>
      <c r="G24" s="40" t="s">
        <v>334</v>
      </c>
      <c r="H24" s="45"/>
      <c r="I24" s="36"/>
      <c r="J24" s="10"/>
      <c r="K24" s="30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4.4" thickBot="1" x14ac:dyDescent="0.3">
      <c r="A25" s="8"/>
      <c r="B25" s="10"/>
      <c r="C25" s="28"/>
      <c r="D25" s="177"/>
      <c r="E25" s="180"/>
      <c r="F25" s="7"/>
      <c r="G25" s="42" t="s">
        <v>335</v>
      </c>
      <c r="H25" s="46"/>
      <c r="I25" s="36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.4" thickBot="1" x14ac:dyDescent="0.3">
      <c r="A26" s="8"/>
      <c r="B26" s="10"/>
      <c r="C26" s="28"/>
      <c r="D26" s="177"/>
      <c r="E26" s="180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4" thickBot="1" x14ac:dyDescent="0.3">
      <c r="A27" s="8"/>
      <c r="B27" s="10"/>
      <c r="C27" s="28"/>
      <c r="D27" s="177"/>
      <c r="E27" s="180"/>
      <c r="F27" s="7"/>
      <c r="G27" s="47" t="s">
        <v>85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3.8" x14ac:dyDescent="0.25">
      <c r="A28" s="8"/>
      <c r="B28" s="10"/>
      <c r="C28" s="28"/>
      <c r="D28" s="177"/>
      <c r="E28" s="180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3.8" x14ac:dyDescent="0.25">
      <c r="A29" s="8"/>
      <c r="B29" s="10"/>
      <c r="C29" s="28"/>
      <c r="D29" s="177"/>
      <c r="E29" s="180"/>
      <c r="F29" s="7"/>
      <c r="G29" s="10" t="s">
        <v>111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3.8" x14ac:dyDescent="0.25">
      <c r="A30" s="8"/>
      <c r="B30" s="29"/>
      <c r="C30" s="31"/>
      <c r="D30" s="181"/>
      <c r="E30" s="180"/>
      <c r="F30" s="7"/>
      <c r="G30" s="10" t="s">
        <v>112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3.8" x14ac:dyDescent="0.25">
      <c r="A31" s="8"/>
      <c r="B31" s="29"/>
      <c r="C31" s="31"/>
      <c r="D31" s="181"/>
      <c r="E31" s="180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3.8" x14ac:dyDescent="0.25">
      <c r="A32" s="8"/>
      <c r="B32" s="29"/>
      <c r="C32" s="31"/>
      <c r="D32" s="181"/>
      <c r="E32" s="180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3.8" x14ac:dyDescent="0.25">
      <c r="A33" s="8"/>
      <c r="B33" s="29"/>
      <c r="C33" s="31"/>
      <c r="D33" s="181"/>
      <c r="E33" s="180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3.8" x14ac:dyDescent="0.25">
      <c r="A34" s="8"/>
      <c r="B34" s="29"/>
      <c r="C34" s="31"/>
      <c r="D34" s="181"/>
      <c r="E34" s="180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3.8" x14ac:dyDescent="0.25">
      <c r="A35" s="8"/>
      <c r="B35" s="29"/>
      <c r="C35" s="31"/>
      <c r="D35" s="181"/>
      <c r="E35" s="180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3.8" x14ac:dyDescent="0.25">
      <c r="A36" s="8"/>
      <c r="B36" s="29"/>
      <c r="C36" s="31"/>
      <c r="D36" s="181"/>
      <c r="E36" s="180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3.8" x14ac:dyDescent="0.25">
      <c r="A37" s="8"/>
      <c r="B37" s="29"/>
      <c r="C37" s="31"/>
      <c r="D37" s="181"/>
      <c r="E37" s="180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3.8" x14ac:dyDescent="0.25">
      <c r="A38" s="8"/>
      <c r="B38" s="29"/>
      <c r="C38" s="31"/>
      <c r="D38" s="181"/>
      <c r="E38" s="180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3.8" x14ac:dyDescent="0.25">
      <c r="A39" s="8"/>
      <c r="B39" s="29"/>
      <c r="C39" s="31"/>
      <c r="D39" s="181"/>
      <c r="E39" s="180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3.8" x14ac:dyDescent="0.25">
      <c r="A40" s="8"/>
      <c r="B40" s="29"/>
      <c r="C40" s="32"/>
      <c r="D40" s="180"/>
      <c r="E40" s="180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3.8" x14ac:dyDescent="0.25">
      <c r="A41" s="8"/>
      <c r="B41" s="29"/>
      <c r="C41" s="32"/>
      <c r="D41" s="180"/>
      <c r="E41" s="180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3.8" x14ac:dyDescent="0.25">
      <c r="A42" s="8"/>
      <c r="B42" s="7"/>
      <c r="C42" s="14"/>
      <c r="D42" s="161"/>
      <c r="E42" s="161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3.8" x14ac:dyDescent="0.25">
      <c r="B43" s="1"/>
      <c r="C43" s="3"/>
      <c r="D43" s="171"/>
      <c r="E43" s="17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3.8" x14ac:dyDescent="0.25">
      <c r="B44" s="1"/>
      <c r="C44" s="3"/>
      <c r="D44" s="171"/>
      <c r="E44" s="17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3.8" x14ac:dyDescent="0.25">
      <c r="B45" s="1"/>
      <c r="C45" s="3"/>
      <c r="D45" s="171"/>
      <c r="E45" s="17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3.8" x14ac:dyDescent="0.25">
      <c r="B46" s="1"/>
      <c r="C46" s="3"/>
      <c r="D46" s="171"/>
      <c r="E46" s="17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3.8" x14ac:dyDescent="0.25">
      <c r="B47" s="1"/>
      <c r="C47" s="3"/>
      <c r="D47" s="171"/>
      <c r="E47" s="17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3.8" x14ac:dyDescent="0.25">
      <c r="B48" s="1"/>
      <c r="C48" s="3"/>
      <c r="D48" s="171"/>
      <c r="E48" s="17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3.8" x14ac:dyDescent="0.25">
      <c r="B49" s="1"/>
      <c r="C49" s="3"/>
      <c r="D49" s="171"/>
      <c r="E49" s="17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3.8" x14ac:dyDescent="0.25">
      <c r="B50" s="1"/>
      <c r="C50" s="3"/>
      <c r="D50" s="171"/>
      <c r="E50" s="17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3.8" x14ac:dyDescent="0.25">
      <c r="B51" s="1"/>
      <c r="C51" s="3"/>
      <c r="D51" s="171"/>
      <c r="E51" s="17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3.8" x14ac:dyDescent="0.25">
      <c r="B52" s="1"/>
      <c r="C52" s="3"/>
      <c r="D52" s="171"/>
      <c r="E52" s="17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3.8" x14ac:dyDescent="0.25">
      <c r="B53" s="1"/>
      <c r="C53" s="3"/>
      <c r="D53" s="171"/>
      <c r="E53" s="17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3.8" x14ac:dyDescent="0.25">
      <c r="B54" s="1"/>
      <c r="C54" s="3"/>
      <c r="D54" s="171"/>
      <c r="E54" s="17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3.8" x14ac:dyDescent="0.25">
      <c r="B55" s="1"/>
      <c r="C55" s="3"/>
      <c r="D55" s="171"/>
      <c r="E55" s="17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3.8" x14ac:dyDescent="0.25">
      <c r="B56" s="1"/>
      <c r="C56" s="3"/>
      <c r="D56" s="171"/>
      <c r="E56" s="17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3.8" x14ac:dyDescent="0.25">
      <c r="B57" s="1"/>
      <c r="C57" s="3"/>
      <c r="D57" s="171"/>
      <c r="E57" s="17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3.8" x14ac:dyDescent="0.25">
      <c r="B58" s="1"/>
      <c r="C58" s="3"/>
      <c r="D58" s="171"/>
      <c r="E58" s="17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3.8" x14ac:dyDescent="0.25">
      <c r="B59" s="1"/>
      <c r="C59" s="3"/>
      <c r="D59" s="171"/>
      <c r="E59" s="17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3.8" x14ac:dyDescent="0.25">
      <c r="B60" s="1"/>
      <c r="C60" s="3"/>
      <c r="D60" s="171"/>
      <c r="E60" s="17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3.8" x14ac:dyDescent="0.25">
      <c r="B61" s="1"/>
      <c r="C61" s="3"/>
      <c r="D61" s="171"/>
      <c r="E61" s="17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3.8" x14ac:dyDescent="0.25">
      <c r="B62" s="1"/>
      <c r="C62" s="3"/>
      <c r="D62" s="171"/>
      <c r="E62" s="17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3.8" x14ac:dyDescent="0.25">
      <c r="B63" s="1"/>
      <c r="C63" s="3"/>
      <c r="D63" s="171"/>
      <c r="E63" s="17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3.8" x14ac:dyDescent="0.25">
      <c r="B64" s="1"/>
      <c r="C64" s="3"/>
      <c r="D64" s="171"/>
      <c r="E64" s="17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3.8" x14ac:dyDescent="0.25">
      <c r="B65" s="1"/>
      <c r="C65" s="3"/>
      <c r="D65" s="171"/>
      <c r="E65" s="17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3.8" x14ac:dyDescent="0.25">
      <c r="B66" s="1"/>
      <c r="C66" s="3"/>
      <c r="D66" s="171"/>
      <c r="E66" s="17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3.8" x14ac:dyDescent="0.25">
      <c r="B67" s="1"/>
      <c r="C67" s="3"/>
      <c r="D67" s="171"/>
      <c r="E67" s="17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3.8" x14ac:dyDescent="0.25">
      <c r="B68" s="1"/>
      <c r="C68" s="3"/>
      <c r="D68" s="171"/>
      <c r="E68" s="17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3.8" x14ac:dyDescent="0.25">
      <c r="B69" s="1"/>
      <c r="C69" s="3"/>
      <c r="D69" s="171"/>
      <c r="E69" s="17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3.8" x14ac:dyDescent="0.25">
      <c r="B70" s="1"/>
      <c r="C70" s="3"/>
      <c r="D70" s="171"/>
      <c r="E70" s="17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3.8" x14ac:dyDescent="0.25">
      <c r="B71" s="1"/>
      <c r="C71" s="3"/>
      <c r="D71" s="171"/>
      <c r="E71" s="17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3.8" x14ac:dyDescent="0.25">
      <c r="B72" s="1"/>
      <c r="C72" s="3"/>
      <c r="D72" s="171"/>
      <c r="E72" s="17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3.8" x14ac:dyDescent="0.25">
      <c r="B73" s="1"/>
      <c r="C73" s="3"/>
      <c r="D73" s="171"/>
      <c r="E73" s="17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3.8" x14ac:dyDescent="0.25">
      <c r="B74" s="1"/>
      <c r="C74" s="3"/>
      <c r="D74" s="171"/>
      <c r="E74" s="17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3.8" x14ac:dyDescent="0.25">
      <c r="B75" s="1"/>
      <c r="C75" s="3"/>
      <c r="D75" s="171"/>
      <c r="E75" s="17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3.8" x14ac:dyDescent="0.25">
      <c r="B76" s="1"/>
      <c r="C76" s="3"/>
      <c r="D76" s="171"/>
      <c r="E76" s="17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3.8" x14ac:dyDescent="0.25">
      <c r="B77" s="1"/>
      <c r="C77" s="3"/>
      <c r="D77" s="171"/>
      <c r="E77" s="17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3.8" x14ac:dyDescent="0.25">
      <c r="B78" s="1"/>
      <c r="C78" s="3"/>
      <c r="D78" s="171"/>
      <c r="E78" s="17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3.8" x14ac:dyDescent="0.25">
      <c r="B79" s="1"/>
      <c r="C79" s="3"/>
      <c r="D79" s="171"/>
      <c r="E79" s="17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3.8" x14ac:dyDescent="0.25">
      <c r="B80" s="1"/>
      <c r="C80" s="3"/>
      <c r="D80" s="171"/>
      <c r="E80" s="17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3.8" x14ac:dyDescent="0.25">
      <c r="B81" s="1"/>
      <c r="C81" s="3"/>
      <c r="D81" s="171"/>
      <c r="E81" s="17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3.8" x14ac:dyDescent="0.25">
      <c r="B82" s="1"/>
      <c r="C82" s="3"/>
      <c r="D82" s="171"/>
      <c r="E82" s="17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3.8" x14ac:dyDescent="0.25">
      <c r="B83" s="1"/>
      <c r="C83" s="3"/>
      <c r="D83" s="171"/>
      <c r="E83" s="17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3.8" x14ac:dyDescent="0.25">
      <c r="B84" s="1"/>
      <c r="C84" s="3"/>
      <c r="D84" s="171"/>
      <c r="E84" s="17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3.8" x14ac:dyDescent="0.25">
      <c r="B85" s="1"/>
      <c r="C85" s="3"/>
      <c r="D85" s="171"/>
      <c r="E85" s="17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3.8" x14ac:dyDescent="0.25">
      <c r="B86" s="1"/>
      <c r="C86" s="3"/>
      <c r="D86" s="171"/>
      <c r="E86" s="17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3.8" x14ac:dyDescent="0.25">
      <c r="B87" s="1"/>
      <c r="C87" s="3"/>
      <c r="D87" s="171"/>
      <c r="E87" s="17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3.8" x14ac:dyDescent="0.25">
      <c r="B88" s="1"/>
      <c r="C88" s="3"/>
      <c r="D88" s="171"/>
      <c r="E88" s="17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3.8" x14ac:dyDescent="0.25">
      <c r="B89" s="1"/>
      <c r="C89" s="3"/>
      <c r="D89" s="171"/>
      <c r="E89" s="17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3.8" x14ac:dyDescent="0.25">
      <c r="B90" s="1"/>
      <c r="C90" s="3"/>
      <c r="D90" s="171"/>
      <c r="E90" s="17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3.8" x14ac:dyDescent="0.25">
      <c r="B91" s="1"/>
      <c r="C91" s="3"/>
      <c r="D91" s="171"/>
      <c r="E91" s="17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3.8" x14ac:dyDescent="0.25">
      <c r="B92" s="1"/>
      <c r="C92" s="3"/>
      <c r="D92" s="171"/>
      <c r="E92" s="17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3.8" x14ac:dyDescent="0.25">
      <c r="B93" s="1"/>
      <c r="C93" s="3"/>
      <c r="D93" s="171"/>
      <c r="E93" s="17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3.8" x14ac:dyDescent="0.25">
      <c r="B94" s="1"/>
      <c r="C94" s="3"/>
      <c r="D94" s="171"/>
      <c r="E94" s="17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3.8" x14ac:dyDescent="0.25">
      <c r="B95" s="1"/>
      <c r="C95" s="3"/>
      <c r="D95" s="171"/>
      <c r="E95" s="17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3.8" x14ac:dyDescent="0.25">
      <c r="B96" s="1"/>
      <c r="C96" s="3"/>
      <c r="D96" s="171"/>
      <c r="E96" s="17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3.8" x14ac:dyDescent="0.25">
      <c r="B97" s="1"/>
      <c r="C97" s="3"/>
      <c r="D97" s="171"/>
      <c r="E97" s="17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3.8" x14ac:dyDescent="0.25">
      <c r="B98" s="1"/>
      <c r="C98" s="3"/>
      <c r="D98" s="171"/>
      <c r="E98" s="17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3.8" x14ac:dyDescent="0.25">
      <c r="B99" s="1"/>
      <c r="C99" s="3"/>
      <c r="D99" s="171"/>
      <c r="E99" s="17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3.8" x14ac:dyDescent="0.25">
      <c r="B100" s="1"/>
      <c r="C100" s="3"/>
      <c r="D100" s="171"/>
      <c r="E100" s="17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3.8" x14ac:dyDescent="0.25">
      <c r="B101" s="1"/>
      <c r="C101" s="3"/>
      <c r="D101" s="171"/>
      <c r="E101" s="17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3.8" x14ac:dyDescent="0.25">
      <c r="B102" s="1"/>
      <c r="C102" s="3"/>
      <c r="D102" s="171"/>
      <c r="E102" s="17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3.8" x14ac:dyDescent="0.25">
      <c r="B103" s="1"/>
      <c r="C103" s="3"/>
      <c r="D103" s="171"/>
      <c r="E103" s="17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3.8" x14ac:dyDescent="0.25">
      <c r="B104" s="1"/>
      <c r="C104" s="3"/>
      <c r="D104" s="171"/>
      <c r="E104" s="17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3.8" x14ac:dyDescent="0.25">
      <c r="B105" s="1"/>
      <c r="C105" s="3"/>
      <c r="D105" s="171"/>
      <c r="E105" s="17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3.8" x14ac:dyDescent="0.25">
      <c r="B106" s="1"/>
      <c r="C106" s="3"/>
      <c r="D106" s="171"/>
      <c r="E106" s="17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3.8" x14ac:dyDescent="0.25">
      <c r="B107" s="1"/>
      <c r="C107" s="3"/>
      <c r="D107" s="171"/>
      <c r="E107" s="17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3.8" x14ac:dyDescent="0.25">
      <c r="B108" s="1"/>
      <c r="C108" s="3"/>
      <c r="D108" s="171"/>
      <c r="E108" s="17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3.8" x14ac:dyDescent="0.25">
      <c r="B109" s="1"/>
      <c r="C109" s="3"/>
      <c r="D109" s="171"/>
      <c r="E109" s="17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3.8" x14ac:dyDescent="0.25">
      <c r="B110" s="1"/>
      <c r="C110" s="3"/>
      <c r="D110" s="171"/>
      <c r="E110" s="17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3.8" x14ac:dyDescent="0.25">
      <c r="B111" s="1"/>
      <c r="C111" s="3"/>
      <c r="D111" s="171"/>
      <c r="E111" s="17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3.8" x14ac:dyDescent="0.25">
      <c r="B112" s="1"/>
      <c r="C112" s="3"/>
      <c r="D112" s="171"/>
      <c r="E112" s="17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3.8" x14ac:dyDescent="0.25">
      <c r="B113" s="1"/>
      <c r="C113" s="3"/>
      <c r="D113" s="171"/>
      <c r="E113" s="17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3.8" x14ac:dyDescent="0.25">
      <c r="B114" s="1"/>
      <c r="C114" s="3"/>
      <c r="D114" s="171"/>
      <c r="E114" s="17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3.8" x14ac:dyDescent="0.25">
      <c r="B115" s="1"/>
      <c r="C115" s="3"/>
      <c r="D115" s="171"/>
      <c r="E115" s="17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3.8" x14ac:dyDescent="0.25">
      <c r="B116" s="1"/>
      <c r="C116" s="3"/>
      <c r="D116" s="171"/>
      <c r="E116" s="17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3.8" x14ac:dyDescent="0.25">
      <c r="B117" s="1"/>
      <c r="C117" s="3"/>
      <c r="D117" s="171"/>
      <c r="E117" s="17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3.8" x14ac:dyDescent="0.25">
      <c r="B118" s="1"/>
      <c r="C118" s="3"/>
      <c r="D118" s="171"/>
      <c r="E118" s="17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3.8" x14ac:dyDescent="0.25">
      <c r="B119" s="1"/>
      <c r="C119" s="3"/>
      <c r="D119" s="171"/>
      <c r="E119" s="17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3.8" x14ac:dyDescent="0.25">
      <c r="B120" s="1"/>
      <c r="C120" s="3"/>
      <c r="D120" s="171"/>
      <c r="E120" s="17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3.8" x14ac:dyDescent="0.25">
      <c r="B121" s="1"/>
      <c r="C121" s="3"/>
      <c r="D121" s="171"/>
      <c r="E121" s="17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3.8" x14ac:dyDescent="0.25">
      <c r="B122" s="1"/>
      <c r="C122" s="3"/>
      <c r="D122" s="171"/>
      <c r="E122" s="17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3.8" x14ac:dyDescent="0.25">
      <c r="B123" s="1"/>
      <c r="C123" s="3"/>
      <c r="D123" s="171"/>
      <c r="E123" s="17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3.8" x14ac:dyDescent="0.25">
      <c r="B124" s="1"/>
      <c r="C124" s="3"/>
      <c r="D124" s="171"/>
      <c r="E124" s="17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3.8" x14ac:dyDescent="0.25">
      <c r="B125" s="1"/>
      <c r="C125" s="3"/>
      <c r="D125" s="171"/>
      <c r="E125" s="17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3.8" x14ac:dyDescent="0.25">
      <c r="B126" s="1"/>
      <c r="C126" s="3"/>
      <c r="D126" s="171"/>
      <c r="E126" s="17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3.8" x14ac:dyDescent="0.25">
      <c r="B127" s="1"/>
      <c r="C127" s="3"/>
      <c r="D127" s="171"/>
      <c r="E127" s="17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3.8" x14ac:dyDescent="0.25">
      <c r="B128" s="1"/>
      <c r="C128" s="3"/>
      <c r="D128" s="171"/>
      <c r="E128" s="17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3.8" x14ac:dyDescent="0.25">
      <c r="B129" s="1"/>
      <c r="C129" s="3"/>
      <c r="D129" s="171"/>
      <c r="E129" s="17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3.8" x14ac:dyDescent="0.25">
      <c r="B130" s="1"/>
      <c r="C130" s="3"/>
      <c r="D130" s="171"/>
      <c r="E130" s="17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3.8" x14ac:dyDescent="0.25">
      <c r="B131" s="1"/>
      <c r="C131" s="3"/>
      <c r="D131" s="171"/>
      <c r="E131" s="17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3.8" x14ac:dyDescent="0.25">
      <c r="B132" s="1"/>
      <c r="C132" s="3"/>
      <c r="D132" s="171"/>
      <c r="E132" s="17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3.8" x14ac:dyDescent="0.25">
      <c r="B133" s="1"/>
      <c r="C133" s="3"/>
      <c r="D133" s="171"/>
      <c r="E133" s="17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3.8" x14ac:dyDescent="0.25">
      <c r="B134" s="1"/>
      <c r="C134" s="3"/>
      <c r="D134" s="171"/>
      <c r="E134" s="17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3.8" x14ac:dyDescent="0.25">
      <c r="B135" s="1"/>
      <c r="C135" s="3"/>
      <c r="D135" s="171"/>
      <c r="E135" s="17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3.8" x14ac:dyDescent="0.25">
      <c r="B136" s="1"/>
      <c r="C136" s="3"/>
      <c r="D136" s="171"/>
      <c r="E136" s="17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3.8" x14ac:dyDescent="0.25">
      <c r="B137" s="1"/>
      <c r="C137" s="3"/>
      <c r="D137" s="171"/>
      <c r="E137" s="17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3.8" x14ac:dyDescent="0.25">
      <c r="B138" s="1"/>
      <c r="C138" s="3"/>
      <c r="D138" s="171"/>
      <c r="E138" s="17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3.8" x14ac:dyDescent="0.25">
      <c r="B139" s="1"/>
      <c r="C139" s="3"/>
      <c r="D139" s="171"/>
      <c r="E139" s="17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3.8" x14ac:dyDescent="0.25">
      <c r="B140" s="1"/>
      <c r="C140" s="3"/>
      <c r="D140" s="171"/>
      <c r="E140" s="17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3.8" x14ac:dyDescent="0.25">
      <c r="B141" s="1"/>
      <c r="C141" s="3"/>
      <c r="D141" s="171"/>
      <c r="E141" s="17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3.8" x14ac:dyDescent="0.25">
      <c r="B142" s="1"/>
      <c r="C142" s="3"/>
      <c r="D142" s="171"/>
      <c r="E142" s="17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3.8" x14ac:dyDescent="0.25">
      <c r="B143" s="1"/>
      <c r="C143" s="3"/>
      <c r="D143" s="171"/>
      <c r="E143" s="17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3.8" x14ac:dyDescent="0.25">
      <c r="B144" s="1"/>
      <c r="C144" s="3"/>
      <c r="D144" s="171"/>
      <c r="E144" s="17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3.8" x14ac:dyDescent="0.25">
      <c r="B145" s="1"/>
      <c r="C145" s="3"/>
      <c r="D145" s="171"/>
      <c r="E145" s="17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3.8" x14ac:dyDescent="0.25">
      <c r="B146" s="1"/>
      <c r="C146" s="3"/>
      <c r="D146" s="171"/>
      <c r="E146" s="17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3.8" x14ac:dyDescent="0.25">
      <c r="B147" s="1"/>
      <c r="C147" s="3"/>
      <c r="D147" s="171"/>
      <c r="E147" s="17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3.8" x14ac:dyDescent="0.25">
      <c r="B148" s="1"/>
      <c r="C148" s="3"/>
      <c r="D148" s="171"/>
      <c r="E148" s="17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3.8" x14ac:dyDescent="0.25">
      <c r="B149" s="1"/>
      <c r="C149" s="3"/>
      <c r="D149" s="171"/>
      <c r="E149" s="17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3.8" x14ac:dyDescent="0.25">
      <c r="B150" s="1"/>
      <c r="C150" s="3"/>
      <c r="D150" s="171"/>
      <c r="E150" s="17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3.8" x14ac:dyDescent="0.25">
      <c r="B151" s="1"/>
      <c r="C151" s="3"/>
      <c r="D151" s="171"/>
      <c r="E151" s="17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3.8" x14ac:dyDescent="0.25">
      <c r="B152" s="1"/>
      <c r="C152" s="3"/>
      <c r="D152" s="171"/>
      <c r="E152" s="17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3.8" x14ac:dyDescent="0.25">
      <c r="B153" s="1"/>
      <c r="C153" s="3"/>
      <c r="D153" s="171"/>
      <c r="E153" s="17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3.8" x14ac:dyDescent="0.25">
      <c r="B154" s="1"/>
      <c r="C154" s="3"/>
      <c r="D154" s="171"/>
      <c r="E154" s="17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3.8" x14ac:dyDescent="0.25">
      <c r="B155" s="1"/>
      <c r="C155" s="3"/>
      <c r="D155" s="171"/>
      <c r="E155" s="17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3.8" x14ac:dyDescent="0.25">
      <c r="B156" s="1"/>
      <c r="C156" s="3"/>
      <c r="D156" s="171"/>
      <c r="E156" s="17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3.8" x14ac:dyDescent="0.25">
      <c r="B157" s="1"/>
      <c r="C157" s="3"/>
      <c r="D157" s="171"/>
      <c r="E157" s="17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3.8" x14ac:dyDescent="0.25">
      <c r="B158" s="1"/>
      <c r="C158" s="3"/>
      <c r="D158" s="171"/>
      <c r="E158" s="17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3.8" x14ac:dyDescent="0.25">
      <c r="B159" s="1"/>
      <c r="C159" s="3"/>
      <c r="D159" s="171"/>
      <c r="E159" s="17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3.8" x14ac:dyDescent="0.25">
      <c r="B160" s="1"/>
      <c r="C160" s="3"/>
      <c r="D160" s="171"/>
      <c r="E160" s="17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3.8" x14ac:dyDescent="0.25">
      <c r="B161" s="1"/>
      <c r="C161" s="3"/>
      <c r="D161" s="171"/>
      <c r="E161" s="17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3.8" x14ac:dyDescent="0.25">
      <c r="B162" s="1"/>
      <c r="C162" s="3"/>
      <c r="D162" s="171"/>
      <c r="E162" s="17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3.8" x14ac:dyDescent="0.25">
      <c r="B163" s="1"/>
      <c r="C163" s="3"/>
      <c r="D163" s="171"/>
      <c r="E163" s="17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3.8" x14ac:dyDescent="0.25">
      <c r="B164" s="1"/>
      <c r="C164" s="3"/>
      <c r="D164" s="171"/>
      <c r="E164" s="17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3.8" x14ac:dyDescent="0.25">
      <c r="B165" s="1"/>
      <c r="C165" s="3"/>
      <c r="D165" s="171"/>
      <c r="E165" s="17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3.8" x14ac:dyDescent="0.25">
      <c r="B166" s="1"/>
      <c r="C166" s="3"/>
      <c r="D166" s="171"/>
      <c r="E166" s="17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3.8" x14ac:dyDescent="0.25">
      <c r="B167" s="1"/>
      <c r="C167" s="3"/>
      <c r="D167" s="171"/>
      <c r="E167" s="17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3.8" x14ac:dyDescent="0.25">
      <c r="B168" s="1"/>
      <c r="C168" s="3"/>
      <c r="D168" s="171"/>
      <c r="E168" s="17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3.8" x14ac:dyDescent="0.25">
      <c r="B169" s="1"/>
      <c r="C169" s="3"/>
      <c r="D169" s="171"/>
      <c r="E169" s="17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3.8" x14ac:dyDescent="0.25">
      <c r="B170" s="1"/>
      <c r="C170" s="3"/>
      <c r="D170" s="171"/>
      <c r="E170" s="17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3.8" x14ac:dyDescent="0.25">
      <c r="B171" s="1"/>
      <c r="C171" s="3"/>
      <c r="D171" s="171"/>
      <c r="E171" s="17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3.8" x14ac:dyDescent="0.25">
      <c r="B172" s="1"/>
      <c r="C172" s="3"/>
      <c r="D172" s="171"/>
      <c r="E172" s="17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3.8" x14ac:dyDescent="0.25">
      <c r="B173" s="1"/>
      <c r="C173" s="3"/>
      <c r="D173" s="171"/>
      <c r="E173" s="17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3.8" x14ac:dyDescent="0.25">
      <c r="B174" s="1"/>
      <c r="C174" s="3"/>
      <c r="D174" s="171"/>
      <c r="E174" s="17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3.8" x14ac:dyDescent="0.25">
      <c r="B175" s="1"/>
      <c r="C175" s="3"/>
      <c r="D175" s="171"/>
      <c r="E175" s="17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3.8" x14ac:dyDescent="0.25">
      <c r="B176" s="1"/>
      <c r="C176" s="3"/>
      <c r="D176" s="171"/>
      <c r="E176" s="17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3.8" x14ac:dyDescent="0.25">
      <c r="B177" s="1"/>
      <c r="C177" s="3"/>
      <c r="D177" s="171"/>
      <c r="E177" s="17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3.8" x14ac:dyDescent="0.25">
      <c r="B178" s="1"/>
      <c r="C178" s="3"/>
      <c r="D178" s="171"/>
      <c r="E178" s="17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3.8" x14ac:dyDescent="0.25">
      <c r="B179" s="1"/>
      <c r="C179" s="3"/>
      <c r="D179" s="171"/>
      <c r="E179" s="17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3.8" x14ac:dyDescent="0.25">
      <c r="B180" s="1"/>
      <c r="C180" s="3"/>
      <c r="D180" s="171"/>
      <c r="E180" s="17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3.8" x14ac:dyDescent="0.25">
      <c r="B181" s="1"/>
      <c r="C181" s="3"/>
      <c r="D181" s="171"/>
      <c r="E181" s="17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3.8" x14ac:dyDescent="0.25">
      <c r="B182" s="1"/>
      <c r="C182" s="3"/>
      <c r="D182" s="171"/>
      <c r="E182" s="17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3.8" x14ac:dyDescent="0.25">
      <c r="B183" s="1"/>
      <c r="C183" s="3"/>
      <c r="D183" s="171"/>
      <c r="E183" s="17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3.8" x14ac:dyDescent="0.25">
      <c r="B184" s="1"/>
      <c r="C184" s="3"/>
      <c r="D184" s="171"/>
      <c r="E184" s="17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3.8" x14ac:dyDescent="0.25">
      <c r="B185" s="1"/>
      <c r="C185" s="3"/>
      <c r="D185" s="171"/>
      <c r="E185" s="17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3.8" x14ac:dyDescent="0.25">
      <c r="B186" s="1"/>
      <c r="C186" s="3"/>
      <c r="D186" s="171"/>
      <c r="E186" s="17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3.8" x14ac:dyDescent="0.25">
      <c r="B187" s="1"/>
      <c r="C187" s="3"/>
      <c r="D187" s="171"/>
      <c r="E187" s="17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3.8" x14ac:dyDescent="0.25">
      <c r="B188" s="1"/>
      <c r="C188" s="3"/>
      <c r="D188" s="171"/>
      <c r="E188" s="17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3.8" x14ac:dyDescent="0.25">
      <c r="B189" s="1"/>
      <c r="C189" s="3"/>
      <c r="D189" s="171"/>
      <c r="E189" s="17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3.8" x14ac:dyDescent="0.25">
      <c r="B190" s="1"/>
      <c r="C190" s="3"/>
      <c r="D190" s="171"/>
      <c r="E190" s="17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3.8" x14ac:dyDescent="0.25">
      <c r="B191" s="1"/>
      <c r="C191" s="3"/>
      <c r="D191" s="171"/>
      <c r="E191" s="17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3.8" x14ac:dyDescent="0.25">
      <c r="B192" s="1"/>
      <c r="C192" s="3"/>
      <c r="D192" s="171"/>
      <c r="E192" s="17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3.8" x14ac:dyDescent="0.25">
      <c r="B193" s="1"/>
      <c r="C193" s="3"/>
      <c r="D193" s="171"/>
      <c r="E193" s="17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3.8" x14ac:dyDescent="0.25">
      <c r="B194" s="1"/>
      <c r="C194" s="3"/>
      <c r="D194" s="171"/>
      <c r="E194" s="17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3.8" x14ac:dyDescent="0.25">
      <c r="B195" s="1"/>
      <c r="C195" s="3"/>
      <c r="D195" s="171"/>
      <c r="E195" s="17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3.8" x14ac:dyDescent="0.25">
      <c r="B196" s="1"/>
      <c r="C196" s="3"/>
      <c r="D196" s="171"/>
      <c r="E196" s="17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3.8" x14ac:dyDescent="0.25">
      <c r="B197" s="1"/>
      <c r="C197" s="3"/>
      <c r="D197" s="171"/>
      <c r="E197" s="17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3.8" x14ac:dyDescent="0.25">
      <c r="B198" s="1"/>
      <c r="C198" s="3"/>
      <c r="D198" s="171"/>
      <c r="E198" s="17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3.8" x14ac:dyDescent="0.25">
      <c r="B199" s="1"/>
      <c r="C199" s="3"/>
      <c r="D199" s="171"/>
      <c r="E199" s="17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3.8" x14ac:dyDescent="0.25">
      <c r="B200" s="1"/>
      <c r="C200" s="3"/>
      <c r="D200" s="171"/>
      <c r="E200" s="17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3.8" x14ac:dyDescent="0.25">
      <c r="B201" s="1"/>
      <c r="C201" s="3"/>
      <c r="D201" s="171"/>
      <c r="E201" s="17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3.8" x14ac:dyDescent="0.25">
      <c r="B202" s="1"/>
      <c r="C202" s="3"/>
      <c r="D202" s="171"/>
      <c r="E202" s="17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3.8" x14ac:dyDescent="0.25">
      <c r="B203" s="1"/>
      <c r="C203" s="3"/>
      <c r="D203" s="171"/>
      <c r="E203" s="17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3.8" x14ac:dyDescent="0.25">
      <c r="B204" s="1"/>
      <c r="C204" s="3"/>
      <c r="D204" s="171"/>
      <c r="E204" s="17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3.8" x14ac:dyDescent="0.25">
      <c r="B205" s="1"/>
      <c r="C205" s="3"/>
      <c r="D205" s="171"/>
      <c r="E205" s="17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3.8" x14ac:dyDescent="0.25">
      <c r="B206" s="1"/>
      <c r="C206" s="3"/>
      <c r="D206" s="171"/>
      <c r="E206" s="17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3.8" x14ac:dyDescent="0.25">
      <c r="B207" s="1"/>
      <c r="C207" s="3"/>
      <c r="D207" s="171"/>
      <c r="E207" s="17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3.8" x14ac:dyDescent="0.25">
      <c r="B208" s="1"/>
      <c r="C208" s="3"/>
      <c r="D208" s="171"/>
      <c r="E208" s="17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3.8" x14ac:dyDescent="0.25">
      <c r="B209" s="1"/>
      <c r="C209" s="3"/>
      <c r="D209" s="171"/>
      <c r="E209" s="17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3.8" x14ac:dyDescent="0.25">
      <c r="B210" s="1"/>
      <c r="C210" s="3"/>
      <c r="D210" s="171"/>
      <c r="E210" s="17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3.8" x14ac:dyDescent="0.25">
      <c r="B211" s="1"/>
      <c r="C211" s="3"/>
      <c r="D211" s="171"/>
      <c r="E211" s="17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3.8" x14ac:dyDescent="0.25">
      <c r="B212" s="1"/>
      <c r="C212" s="3"/>
      <c r="D212" s="171"/>
      <c r="E212" s="17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3.8" x14ac:dyDescent="0.25">
      <c r="B213" s="1"/>
      <c r="C213" s="3"/>
      <c r="D213" s="171"/>
      <c r="E213" s="17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3.8" x14ac:dyDescent="0.25">
      <c r="B214" s="1"/>
      <c r="C214" s="3"/>
      <c r="D214" s="171"/>
      <c r="E214" s="17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3.8" x14ac:dyDescent="0.25">
      <c r="B215" s="1"/>
      <c r="C215" s="3"/>
      <c r="D215" s="171"/>
      <c r="E215" s="17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3.8" x14ac:dyDescent="0.25">
      <c r="B216" s="1"/>
      <c r="C216" s="3"/>
      <c r="D216" s="171"/>
      <c r="E216" s="17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3.8" x14ac:dyDescent="0.25">
      <c r="B217" s="1"/>
      <c r="C217" s="3"/>
      <c r="D217" s="171"/>
      <c r="E217" s="17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3.8" x14ac:dyDescent="0.25">
      <c r="B218" s="1"/>
      <c r="C218" s="3"/>
      <c r="D218" s="171"/>
      <c r="E218" s="17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3.8" x14ac:dyDescent="0.25">
      <c r="B219" s="1"/>
      <c r="C219" s="3"/>
      <c r="D219" s="171"/>
      <c r="E219" s="17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3.8" x14ac:dyDescent="0.25">
      <c r="B220" s="1"/>
      <c r="C220" s="3"/>
      <c r="D220" s="171"/>
      <c r="E220" s="17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3.8" x14ac:dyDescent="0.25">
      <c r="B221" s="1"/>
      <c r="C221" s="3"/>
      <c r="D221" s="171"/>
      <c r="E221" s="17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3.8" x14ac:dyDescent="0.25">
      <c r="B222" s="1"/>
      <c r="C222" s="3"/>
      <c r="D222" s="171"/>
      <c r="E222" s="17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3.8" x14ac:dyDescent="0.25">
      <c r="B223" s="1"/>
      <c r="C223" s="3"/>
      <c r="D223" s="171"/>
      <c r="E223" s="17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3.8" x14ac:dyDescent="0.25">
      <c r="B224" s="1"/>
      <c r="C224" s="3"/>
      <c r="D224" s="171"/>
      <c r="E224" s="17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3.8" x14ac:dyDescent="0.25">
      <c r="B225" s="1"/>
      <c r="C225" s="3"/>
      <c r="D225" s="171"/>
      <c r="E225" s="17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3.8" x14ac:dyDescent="0.25">
      <c r="B226" s="1"/>
      <c r="C226" s="3"/>
      <c r="D226" s="171"/>
      <c r="E226" s="17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3.8" x14ac:dyDescent="0.25">
      <c r="B227" s="1"/>
      <c r="C227" s="3"/>
      <c r="D227" s="171"/>
      <c r="E227" s="17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3.8" x14ac:dyDescent="0.25">
      <c r="B228" s="1"/>
      <c r="C228" s="3"/>
      <c r="D228" s="171"/>
      <c r="E228" s="17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3.8" x14ac:dyDescent="0.25">
      <c r="B229" s="1"/>
      <c r="C229" s="3"/>
      <c r="D229" s="171"/>
      <c r="E229" s="17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3.8" x14ac:dyDescent="0.25">
      <c r="B230" s="1"/>
      <c r="C230" s="3"/>
      <c r="D230" s="171"/>
      <c r="E230" s="17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3.8" x14ac:dyDescent="0.25">
      <c r="B231" s="1"/>
      <c r="C231" s="3"/>
      <c r="D231" s="171"/>
      <c r="E231" s="17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3.8" x14ac:dyDescent="0.25">
      <c r="B232" s="1"/>
      <c r="C232" s="3"/>
      <c r="D232" s="171"/>
      <c r="E232" s="17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3.8" x14ac:dyDescent="0.25">
      <c r="B233" s="1"/>
      <c r="C233" s="3"/>
      <c r="D233" s="171"/>
      <c r="E233" s="17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3.8" x14ac:dyDescent="0.25">
      <c r="B234" s="1"/>
      <c r="C234" s="3"/>
      <c r="D234" s="171"/>
      <c r="E234" s="17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3.8" x14ac:dyDescent="0.25">
      <c r="B235" s="1"/>
      <c r="C235" s="3"/>
      <c r="D235" s="171"/>
      <c r="E235" s="17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3.8" x14ac:dyDescent="0.25">
      <c r="B236" s="1"/>
      <c r="C236" s="3"/>
      <c r="D236" s="171"/>
      <c r="E236" s="17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3.8" x14ac:dyDescent="0.25">
      <c r="B237" s="1"/>
      <c r="C237" s="3"/>
      <c r="D237" s="171"/>
      <c r="E237" s="17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3.8" x14ac:dyDescent="0.25">
      <c r="B238" s="1"/>
      <c r="C238" s="3"/>
      <c r="D238" s="171"/>
      <c r="E238" s="17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3.8" x14ac:dyDescent="0.25">
      <c r="B239" s="1"/>
      <c r="C239" s="3"/>
      <c r="D239" s="171"/>
      <c r="E239" s="17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3.8" x14ac:dyDescent="0.25">
      <c r="B240" s="1"/>
      <c r="C240" s="3"/>
      <c r="D240" s="171"/>
      <c r="E240" s="17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3.8" x14ac:dyDescent="0.25">
      <c r="B241" s="1"/>
      <c r="C241" s="3"/>
      <c r="D241" s="171"/>
      <c r="E241" s="17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3.8" x14ac:dyDescent="0.25">
      <c r="B242" s="1"/>
      <c r="C242" s="3"/>
      <c r="D242" s="171"/>
      <c r="E242" s="17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3.8" x14ac:dyDescent="0.25">
      <c r="B243" s="1"/>
      <c r="C243" s="3"/>
      <c r="D243" s="171"/>
      <c r="E243" s="17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3.8" x14ac:dyDescent="0.25">
      <c r="B244" s="1"/>
      <c r="C244" s="3"/>
      <c r="D244" s="171"/>
      <c r="E244" s="17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3.8" x14ac:dyDescent="0.25">
      <c r="B245" s="1"/>
      <c r="C245" s="3"/>
      <c r="D245" s="171"/>
      <c r="E245" s="17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3.8" x14ac:dyDescent="0.25">
      <c r="B246" s="1"/>
      <c r="C246" s="3"/>
      <c r="D246" s="171"/>
      <c r="E246" s="17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3.8" x14ac:dyDescent="0.25">
      <c r="B247" s="1"/>
      <c r="C247" s="3"/>
      <c r="D247" s="171"/>
      <c r="E247" s="17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3.8" x14ac:dyDescent="0.25">
      <c r="B248" s="1"/>
      <c r="C248" s="3"/>
      <c r="D248" s="171"/>
      <c r="E248" s="17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3.8" x14ac:dyDescent="0.25">
      <c r="B249" s="1"/>
      <c r="C249" s="3"/>
      <c r="D249" s="171"/>
      <c r="E249" s="17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3.8" x14ac:dyDescent="0.25">
      <c r="B250" s="1"/>
      <c r="C250" s="3"/>
      <c r="D250" s="171"/>
      <c r="E250" s="17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3.8" x14ac:dyDescent="0.25">
      <c r="B251" s="1"/>
      <c r="C251" s="3"/>
      <c r="D251" s="171"/>
      <c r="E251" s="17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3.8" x14ac:dyDescent="0.25">
      <c r="B252" s="1"/>
      <c r="C252" s="3"/>
      <c r="D252" s="171"/>
      <c r="E252" s="17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3.8" x14ac:dyDescent="0.25">
      <c r="B253" s="1"/>
      <c r="C253" s="3"/>
      <c r="D253" s="171"/>
      <c r="E253" s="17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3.8" x14ac:dyDescent="0.25">
      <c r="B254" s="1"/>
      <c r="C254" s="3"/>
      <c r="D254" s="171"/>
      <c r="E254" s="17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5">
      <c r="C255" s="4"/>
    </row>
    <row r="256" spans="2:99" x14ac:dyDescent="0.25">
      <c r="C256" s="4"/>
    </row>
    <row r="257" spans="3:3" x14ac:dyDescent="0.25">
      <c r="C257" s="4"/>
    </row>
    <row r="258" spans="3:3" x14ac:dyDescent="0.25">
      <c r="C258" s="4"/>
    </row>
    <row r="259" spans="3:3" x14ac:dyDescent="0.25">
      <c r="C259" s="4"/>
    </row>
    <row r="260" spans="3:3" x14ac:dyDescent="0.25">
      <c r="C260" s="4"/>
    </row>
    <row r="261" spans="3:3" x14ac:dyDescent="0.25">
      <c r="C261" s="4"/>
    </row>
    <row r="262" spans="3:3" x14ac:dyDescent="0.25">
      <c r="C262" s="4"/>
    </row>
    <row r="263" spans="3:3" x14ac:dyDescent="0.25">
      <c r="C263" s="4"/>
    </row>
    <row r="264" spans="3:3" x14ac:dyDescent="0.25">
      <c r="C264" s="4"/>
    </row>
    <row r="265" spans="3:3" x14ac:dyDescent="0.25">
      <c r="C265" s="4"/>
    </row>
    <row r="266" spans="3:3" x14ac:dyDescent="0.25">
      <c r="C266" s="4"/>
    </row>
    <row r="267" spans="3:3" x14ac:dyDescent="0.25">
      <c r="C267" s="4"/>
    </row>
    <row r="268" spans="3:3" x14ac:dyDescent="0.25">
      <c r="C268" s="4"/>
    </row>
    <row r="269" spans="3:3" x14ac:dyDescent="0.25">
      <c r="C269" s="4"/>
    </row>
    <row r="270" spans="3:3" x14ac:dyDescent="0.25">
      <c r="C270" s="4"/>
    </row>
    <row r="271" spans="3:3" x14ac:dyDescent="0.25">
      <c r="C271" s="4"/>
    </row>
    <row r="272" spans="3:3" x14ac:dyDescent="0.25">
      <c r="C272" s="4"/>
    </row>
    <row r="273" spans="3:3" x14ac:dyDescent="0.25">
      <c r="C273" s="4"/>
    </row>
    <row r="274" spans="3:3" x14ac:dyDescent="0.25">
      <c r="C274" s="4"/>
    </row>
    <row r="275" spans="3:3" x14ac:dyDescent="0.25">
      <c r="C275" s="4"/>
    </row>
    <row r="276" spans="3:3" x14ac:dyDescent="0.25">
      <c r="C276" s="4"/>
    </row>
    <row r="277" spans="3:3" x14ac:dyDescent="0.25">
      <c r="C277" s="4"/>
    </row>
    <row r="278" spans="3:3" x14ac:dyDescent="0.25">
      <c r="C278" s="4"/>
    </row>
    <row r="279" spans="3:3" x14ac:dyDescent="0.25">
      <c r="C279" s="4"/>
    </row>
    <row r="280" spans="3:3" x14ac:dyDescent="0.25">
      <c r="C280" s="4"/>
    </row>
    <row r="281" spans="3:3" x14ac:dyDescent="0.25">
      <c r="C281" s="4"/>
    </row>
    <row r="282" spans="3:3" x14ac:dyDescent="0.25">
      <c r="C282" s="4"/>
    </row>
    <row r="283" spans="3:3" x14ac:dyDescent="0.25">
      <c r="C283" s="4"/>
    </row>
    <row r="284" spans="3:3" x14ac:dyDescent="0.25">
      <c r="C284" s="4"/>
    </row>
    <row r="285" spans="3:3" x14ac:dyDescent="0.25">
      <c r="C285" s="4"/>
    </row>
    <row r="286" spans="3:3" x14ac:dyDescent="0.25">
      <c r="C286" s="4"/>
    </row>
    <row r="287" spans="3:3" x14ac:dyDescent="0.25">
      <c r="C287" s="4"/>
    </row>
    <row r="288" spans="3:3" x14ac:dyDescent="0.25">
      <c r="C288" s="4"/>
    </row>
    <row r="289" spans="3:3" x14ac:dyDescent="0.25">
      <c r="C289" s="4"/>
    </row>
    <row r="290" spans="3:3" x14ac:dyDescent="0.25">
      <c r="C290" s="4"/>
    </row>
    <row r="291" spans="3:3" x14ac:dyDescent="0.25">
      <c r="C291" s="4"/>
    </row>
    <row r="292" spans="3:3" x14ac:dyDescent="0.25">
      <c r="C292" s="4"/>
    </row>
    <row r="293" spans="3:3" x14ac:dyDescent="0.25">
      <c r="C293" s="4"/>
    </row>
    <row r="294" spans="3:3" x14ac:dyDescent="0.25">
      <c r="C294" s="4"/>
    </row>
    <row r="295" spans="3:3" x14ac:dyDescent="0.25">
      <c r="C295" s="4"/>
    </row>
    <row r="296" spans="3:3" x14ac:dyDescent="0.25">
      <c r="C296" s="4"/>
    </row>
    <row r="297" spans="3:3" x14ac:dyDescent="0.25">
      <c r="C297" s="4"/>
    </row>
    <row r="298" spans="3:3" x14ac:dyDescent="0.25">
      <c r="C298" s="4"/>
    </row>
    <row r="299" spans="3:3" x14ac:dyDescent="0.25">
      <c r="C299" s="4"/>
    </row>
    <row r="300" spans="3:3" x14ac:dyDescent="0.25">
      <c r="C300" s="4"/>
    </row>
    <row r="301" spans="3:3" x14ac:dyDescent="0.25">
      <c r="C301" s="4"/>
    </row>
    <row r="302" spans="3:3" x14ac:dyDescent="0.25">
      <c r="C302" s="4"/>
    </row>
    <row r="303" spans="3:3" x14ac:dyDescent="0.25">
      <c r="C303" s="4"/>
    </row>
    <row r="304" spans="3:3" x14ac:dyDescent="0.25">
      <c r="C304" s="4"/>
    </row>
    <row r="305" spans="3:3" x14ac:dyDescent="0.25">
      <c r="C305" s="4"/>
    </row>
    <row r="306" spans="3:3" x14ac:dyDescent="0.25">
      <c r="C306" s="4"/>
    </row>
    <row r="307" spans="3:3" x14ac:dyDescent="0.25">
      <c r="C307" s="4"/>
    </row>
    <row r="308" spans="3:3" x14ac:dyDescent="0.25">
      <c r="C308" s="4"/>
    </row>
    <row r="309" spans="3:3" x14ac:dyDescent="0.25">
      <c r="C309" s="4"/>
    </row>
    <row r="310" spans="3:3" x14ac:dyDescent="0.25">
      <c r="C310" s="4"/>
    </row>
    <row r="311" spans="3:3" x14ac:dyDescent="0.25">
      <c r="C311" s="4"/>
    </row>
    <row r="312" spans="3:3" x14ac:dyDescent="0.25">
      <c r="C312" s="4"/>
    </row>
    <row r="313" spans="3:3" x14ac:dyDescent="0.25">
      <c r="C313" s="4"/>
    </row>
    <row r="314" spans="3:3" x14ac:dyDescent="0.25">
      <c r="C314" s="4"/>
    </row>
    <row r="315" spans="3:3" x14ac:dyDescent="0.25">
      <c r="C315" s="4"/>
    </row>
    <row r="316" spans="3:3" x14ac:dyDescent="0.25">
      <c r="C316" s="4"/>
    </row>
    <row r="317" spans="3:3" x14ac:dyDescent="0.25">
      <c r="C317" s="4"/>
    </row>
    <row r="318" spans="3:3" x14ac:dyDescent="0.25">
      <c r="C318" s="4"/>
    </row>
    <row r="319" spans="3:3" x14ac:dyDescent="0.25">
      <c r="C319" s="4"/>
    </row>
    <row r="320" spans="3:3" x14ac:dyDescent="0.25">
      <c r="C320" s="4"/>
    </row>
    <row r="321" spans="3:3" x14ac:dyDescent="0.25">
      <c r="C321" s="4"/>
    </row>
    <row r="322" spans="3:3" x14ac:dyDescent="0.25">
      <c r="C322" s="4"/>
    </row>
    <row r="323" spans="3:3" x14ac:dyDescent="0.25">
      <c r="C323" s="4"/>
    </row>
    <row r="324" spans="3:3" x14ac:dyDescent="0.25">
      <c r="C324" s="4"/>
    </row>
    <row r="325" spans="3:3" x14ac:dyDescent="0.25">
      <c r="C325" s="4"/>
    </row>
    <row r="326" spans="3:3" x14ac:dyDescent="0.25">
      <c r="C326" s="4"/>
    </row>
    <row r="327" spans="3:3" x14ac:dyDescent="0.25">
      <c r="C327" s="4"/>
    </row>
    <row r="328" spans="3:3" x14ac:dyDescent="0.25">
      <c r="C328" s="4"/>
    </row>
    <row r="329" spans="3:3" x14ac:dyDescent="0.25">
      <c r="C329" s="4"/>
    </row>
    <row r="330" spans="3:3" x14ac:dyDescent="0.25">
      <c r="C330" s="4"/>
    </row>
    <row r="331" spans="3:3" x14ac:dyDescent="0.25">
      <c r="C331" s="4"/>
    </row>
    <row r="332" spans="3:3" x14ac:dyDescent="0.25">
      <c r="C332" s="4"/>
    </row>
    <row r="333" spans="3:3" x14ac:dyDescent="0.25">
      <c r="C333" s="4"/>
    </row>
    <row r="334" spans="3:3" x14ac:dyDescent="0.25">
      <c r="C334" s="4"/>
    </row>
    <row r="335" spans="3:3" x14ac:dyDescent="0.25">
      <c r="C335" s="4"/>
    </row>
    <row r="336" spans="3:3" x14ac:dyDescent="0.25">
      <c r="C336" s="4"/>
    </row>
    <row r="337" spans="3:3" x14ac:dyDescent="0.25">
      <c r="C337" s="4"/>
    </row>
    <row r="338" spans="3:3" x14ac:dyDescent="0.25">
      <c r="C338" s="4"/>
    </row>
    <row r="339" spans="3:3" x14ac:dyDescent="0.25">
      <c r="C339" s="4"/>
    </row>
    <row r="340" spans="3:3" x14ac:dyDescent="0.25">
      <c r="C340" s="4"/>
    </row>
    <row r="341" spans="3:3" x14ac:dyDescent="0.25">
      <c r="C341" s="4"/>
    </row>
    <row r="342" spans="3:3" x14ac:dyDescent="0.25">
      <c r="C342" s="4"/>
    </row>
    <row r="343" spans="3:3" x14ac:dyDescent="0.25">
      <c r="C343" s="4"/>
    </row>
    <row r="344" spans="3:3" x14ac:dyDescent="0.25">
      <c r="C344" s="4"/>
    </row>
    <row r="345" spans="3:3" x14ac:dyDescent="0.25">
      <c r="C345" s="4"/>
    </row>
    <row r="346" spans="3:3" x14ac:dyDescent="0.25">
      <c r="C346" s="4"/>
    </row>
    <row r="347" spans="3:3" x14ac:dyDescent="0.25">
      <c r="C347" s="4"/>
    </row>
    <row r="348" spans="3:3" x14ac:dyDescent="0.25">
      <c r="C348" s="4"/>
    </row>
    <row r="349" spans="3:3" x14ac:dyDescent="0.25">
      <c r="C349" s="4"/>
    </row>
    <row r="350" spans="3:3" x14ac:dyDescent="0.25">
      <c r="C350" s="4"/>
    </row>
    <row r="351" spans="3:3" x14ac:dyDescent="0.25">
      <c r="C351" s="4"/>
    </row>
    <row r="352" spans="3:3" x14ac:dyDescent="0.25">
      <c r="C352" s="4"/>
    </row>
    <row r="353" spans="3:3" x14ac:dyDescent="0.25">
      <c r="C353" s="4"/>
    </row>
    <row r="354" spans="3:3" x14ac:dyDescent="0.25">
      <c r="C354" s="4"/>
    </row>
    <row r="355" spans="3:3" x14ac:dyDescent="0.25">
      <c r="C355" s="4"/>
    </row>
    <row r="356" spans="3:3" x14ac:dyDescent="0.25">
      <c r="C356" s="4"/>
    </row>
    <row r="357" spans="3:3" x14ac:dyDescent="0.25">
      <c r="C357" s="4"/>
    </row>
    <row r="358" spans="3:3" x14ac:dyDescent="0.25">
      <c r="C358" s="4"/>
    </row>
    <row r="359" spans="3:3" x14ac:dyDescent="0.25">
      <c r="C359" s="4"/>
    </row>
    <row r="360" spans="3:3" x14ac:dyDescent="0.25">
      <c r="C360" s="4"/>
    </row>
    <row r="361" spans="3:3" x14ac:dyDescent="0.25">
      <c r="C361" s="4"/>
    </row>
    <row r="362" spans="3:3" x14ac:dyDescent="0.25">
      <c r="C362" s="4"/>
    </row>
    <row r="363" spans="3:3" x14ac:dyDescent="0.25">
      <c r="C363" s="4"/>
    </row>
    <row r="364" spans="3:3" x14ac:dyDescent="0.25">
      <c r="C364" s="4"/>
    </row>
    <row r="365" spans="3:3" x14ac:dyDescent="0.25">
      <c r="C365" s="4"/>
    </row>
    <row r="366" spans="3:3" x14ac:dyDescent="0.25">
      <c r="C366" s="4"/>
    </row>
    <row r="367" spans="3:3" x14ac:dyDescent="0.25">
      <c r="C367" s="4"/>
    </row>
    <row r="368" spans="3:3" x14ac:dyDescent="0.25">
      <c r="C368" s="4"/>
    </row>
    <row r="369" spans="3:3" x14ac:dyDescent="0.25">
      <c r="C369" s="4"/>
    </row>
    <row r="370" spans="3:3" x14ac:dyDescent="0.25">
      <c r="C370" s="4"/>
    </row>
    <row r="371" spans="3:3" x14ac:dyDescent="0.25">
      <c r="C371" s="4"/>
    </row>
    <row r="372" spans="3:3" x14ac:dyDescent="0.25">
      <c r="C372" s="4"/>
    </row>
    <row r="373" spans="3:3" x14ac:dyDescent="0.25">
      <c r="C373" s="4"/>
    </row>
    <row r="374" spans="3:3" x14ac:dyDescent="0.25">
      <c r="C374" s="4"/>
    </row>
    <row r="375" spans="3:3" x14ac:dyDescent="0.25">
      <c r="C375" s="4"/>
    </row>
    <row r="376" spans="3:3" x14ac:dyDescent="0.25">
      <c r="C376" s="4"/>
    </row>
    <row r="377" spans="3:3" x14ac:dyDescent="0.25">
      <c r="C377" s="4"/>
    </row>
    <row r="378" spans="3:3" x14ac:dyDescent="0.25">
      <c r="C378" s="4"/>
    </row>
    <row r="379" spans="3:3" x14ac:dyDescent="0.25">
      <c r="C379" s="4"/>
    </row>
    <row r="380" spans="3:3" x14ac:dyDescent="0.25">
      <c r="C380" s="4"/>
    </row>
    <row r="381" spans="3:3" x14ac:dyDescent="0.25">
      <c r="C381" s="4"/>
    </row>
  </sheetData>
  <sheetProtection formatCells="0"/>
  <pageMargins left="0.7" right="0.7" top="0.78740157499999996" bottom="0.78740157499999996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"/>
  <sheetViews>
    <sheetView workbookViewId="0"/>
  </sheetViews>
  <sheetFormatPr defaultRowHeight="13.2" x14ac:dyDescent="0.25"/>
  <sheetData>
    <row r="1" spans="2:2" x14ac:dyDescent="0.25">
      <c r="B1">
        <v>1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36"/>
  </sheetPr>
  <dimension ref="A1:CU369"/>
  <sheetViews>
    <sheetView zoomScale="75" zoomScaleNormal="75" workbookViewId="0">
      <selection activeCell="B1" sqref="B1"/>
    </sheetView>
  </sheetViews>
  <sheetFormatPr defaultRowHeight="13.2" x14ac:dyDescent="0.25"/>
  <cols>
    <col min="1" max="1" width="2.33203125" customWidth="1"/>
    <col min="2" max="2" width="57.5546875" customWidth="1"/>
    <col min="3" max="3" width="8.6640625" customWidth="1"/>
    <col min="4" max="4" width="15.88671875" style="170" customWidth="1"/>
    <col min="5" max="5" width="9.109375" style="170"/>
    <col min="6" max="6" width="4" customWidth="1"/>
    <col min="7" max="7" width="45.6640625" customWidth="1"/>
    <col min="8" max="8" width="14.109375" customWidth="1"/>
    <col min="9" max="9" width="12.6640625" customWidth="1"/>
    <col min="10" max="10" width="11.88671875" customWidth="1"/>
    <col min="11" max="11" width="18.33203125" customWidth="1"/>
  </cols>
  <sheetData>
    <row r="1" spans="1:99" x14ac:dyDescent="0.25">
      <c r="A1" s="8"/>
      <c r="B1" s="8"/>
      <c r="C1" s="8"/>
      <c r="D1" s="158"/>
      <c r="E1" s="158"/>
      <c r="F1" s="114"/>
      <c r="G1" s="114"/>
      <c r="H1" s="114"/>
      <c r="I1" s="114"/>
      <c r="J1" s="114"/>
      <c r="K1" s="8"/>
      <c r="L1" s="8"/>
    </row>
    <row r="2" spans="1:99" ht="13.8" x14ac:dyDescent="0.25">
      <c r="A2" s="8"/>
      <c r="B2" s="27" t="s">
        <v>309</v>
      </c>
      <c r="C2" s="13"/>
      <c r="D2" s="166"/>
      <c r="E2" s="161"/>
      <c r="F2" s="29"/>
      <c r="G2" s="60"/>
      <c r="H2" s="29"/>
      <c r="I2" s="29"/>
      <c r="J2" s="29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0" customFormat="1" ht="13.8" x14ac:dyDescent="0.25">
      <c r="A3" s="11"/>
      <c r="B3" s="59"/>
      <c r="C3" s="9"/>
      <c r="D3" s="172"/>
      <c r="E3" s="172"/>
      <c r="F3" s="29"/>
      <c r="G3" s="60"/>
      <c r="H3" s="29"/>
      <c r="I3" s="29"/>
      <c r="J3" s="29"/>
      <c r="K3" s="9"/>
      <c r="L3" s="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</row>
    <row r="4" spans="1:99" ht="7.5" customHeight="1" thickBot="1" x14ac:dyDescent="0.3">
      <c r="A4" s="8"/>
      <c r="B4" s="7"/>
      <c r="C4" s="7"/>
      <c r="D4" s="161"/>
      <c r="E4" s="161"/>
      <c r="F4" s="29"/>
      <c r="G4" s="29"/>
      <c r="H4" s="29"/>
      <c r="I4" s="29"/>
      <c r="J4" s="29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5">
      <c r="A5" s="8"/>
      <c r="B5" s="203" t="s">
        <v>25</v>
      </c>
      <c r="C5" s="195" t="s">
        <v>26</v>
      </c>
      <c r="D5" s="162" t="s">
        <v>66</v>
      </c>
      <c r="E5" s="161"/>
      <c r="F5" s="115"/>
      <c r="G5" s="115"/>
      <c r="H5" s="116"/>
      <c r="I5" s="117"/>
      <c r="J5" s="2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3.8" x14ac:dyDescent="0.25">
      <c r="A6" s="8"/>
      <c r="B6" s="15" t="s">
        <v>126</v>
      </c>
      <c r="C6" s="16" t="s">
        <v>67</v>
      </c>
      <c r="D6" s="163"/>
      <c r="E6" s="161"/>
      <c r="F6" s="112"/>
      <c r="G6" s="29"/>
      <c r="H6" s="111"/>
      <c r="I6" s="112"/>
      <c r="J6" s="29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3.8" x14ac:dyDescent="0.25">
      <c r="A7" s="8"/>
      <c r="B7" s="99" t="s">
        <v>109</v>
      </c>
      <c r="C7" s="98"/>
      <c r="D7" s="163"/>
      <c r="E7" s="161"/>
      <c r="F7" s="112"/>
      <c r="G7" s="29"/>
      <c r="H7" s="111"/>
      <c r="I7" s="112"/>
      <c r="J7" s="29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3.8" x14ac:dyDescent="0.25">
      <c r="A8" s="8"/>
      <c r="B8" s="99" t="s">
        <v>110</v>
      </c>
      <c r="C8" s="98"/>
      <c r="D8" s="163"/>
      <c r="E8" s="161"/>
      <c r="F8" s="112"/>
      <c r="G8" s="29"/>
      <c r="H8" s="113"/>
      <c r="I8" s="112"/>
      <c r="J8" s="29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4" thickBot="1" x14ac:dyDescent="0.3">
      <c r="A9" s="8"/>
      <c r="B9" s="17" t="s">
        <v>108</v>
      </c>
      <c r="C9" s="18" t="s">
        <v>72</v>
      </c>
      <c r="D9" s="165"/>
      <c r="E9" s="161"/>
      <c r="F9" s="112"/>
      <c r="G9" s="29"/>
      <c r="H9" s="111"/>
      <c r="I9" s="112"/>
      <c r="J9" s="29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6.8" thickTop="1" x14ac:dyDescent="0.3">
      <c r="A10" s="8"/>
      <c r="B10" s="10"/>
      <c r="C10" s="28"/>
      <c r="D10" s="177"/>
      <c r="E10" s="161"/>
      <c r="F10" s="118"/>
      <c r="G10" s="119"/>
      <c r="H10" s="119"/>
      <c r="I10" s="115"/>
      <c r="J10" s="29"/>
      <c r="K10" s="7"/>
      <c r="L10" s="7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3.8" x14ac:dyDescent="0.25">
      <c r="A11" s="8"/>
      <c r="B11" s="120"/>
      <c r="C11" s="121"/>
      <c r="D11" s="182"/>
      <c r="E11" s="161"/>
      <c r="F11" s="29"/>
      <c r="G11" s="29"/>
      <c r="H11" s="29"/>
      <c r="I11" s="29"/>
      <c r="J11" s="29"/>
      <c r="K11" s="7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4" thickBot="1" x14ac:dyDescent="0.3">
      <c r="A12" s="8"/>
      <c r="B12" s="29"/>
      <c r="C12" s="31"/>
      <c r="D12" s="183"/>
      <c r="E12" s="161"/>
      <c r="F12" s="7"/>
      <c r="G12" s="10"/>
      <c r="H12" s="10"/>
      <c r="I12" s="10"/>
      <c r="J12" s="10"/>
      <c r="K12" s="10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3.8" x14ac:dyDescent="0.25">
      <c r="A13" s="8"/>
      <c r="B13" s="29"/>
      <c r="C13" s="31"/>
      <c r="D13" s="183"/>
      <c r="E13" s="161"/>
      <c r="F13" s="8"/>
      <c r="G13" s="38" t="s">
        <v>84</v>
      </c>
      <c r="H13" s="39"/>
      <c r="I13" s="35"/>
      <c r="J13" s="35"/>
      <c r="K13" s="35"/>
      <c r="L13" s="7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3.8" x14ac:dyDescent="0.25">
      <c r="A14" s="8"/>
      <c r="B14" s="29"/>
      <c r="C14" s="31"/>
      <c r="D14" s="183"/>
      <c r="E14" s="161"/>
      <c r="F14" s="8"/>
      <c r="G14" s="40" t="s">
        <v>105</v>
      </c>
      <c r="H14" s="41"/>
      <c r="I14" s="35"/>
      <c r="J14" s="35"/>
      <c r="K14" s="35"/>
      <c r="L14" s="7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4.4" thickBot="1" x14ac:dyDescent="0.3">
      <c r="A15" s="8"/>
      <c r="B15" s="10"/>
      <c r="C15" s="28"/>
      <c r="D15" s="177"/>
      <c r="E15" s="178"/>
      <c r="F15" s="7"/>
      <c r="G15" s="42" t="s">
        <v>106</v>
      </c>
      <c r="H15" s="43"/>
      <c r="I15" s="37"/>
      <c r="J15" s="37"/>
      <c r="K15" s="35"/>
      <c r="L15" s="7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3.8" x14ac:dyDescent="0.25">
      <c r="A16" s="8"/>
      <c r="B16" s="10"/>
      <c r="C16" s="28"/>
      <c r="D16" s="177"/>
      <c r="E16" s="180"/>
      <c r="F16" s="7"/>
      <c r="G16" s="10"/>
      <c r="H16" s="10"/>
      <c r="I16" s="10"/>
      <c r="J16" s="10"/>
      <c r="K16" s="10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13.8" x14ac:dyDescent="0.25">
      <c r="A17" s="8"/>
      <c r="B17" s="10"/>
      <c r="C17" s="28"/>
      <c r="D17" s="177"/>
      <c r="E17" s="180"/>
      <c r="F17" s="7"/>
      <c r="G17" s="10" t="s">
        <v>111</v>
      </c>
      <c r="H17" s="10"/>
      <c r="I17" s="10"/>
      <c r="J17" s="10"/>
      <c r="K17" s="10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3.8" x14ac:dyDescent="0.25">
      <c r="A18" s="8"/>
      <c r="B18" s="29"/>
      <c r="C18" s="31"/>
      <c r="D18" s="181"/>
      <c r="E18" s="180"/>
      <c r="F18" s="7"/>
      <c r="G18" s="10" t="s">
        <v>112</v>
      </c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3.8" x14ac:dyDescent="0.25">
      <c r="A19" s="8"/>
      <c r="B19" s="29"/>
      <c r="C19" s="31"/>
      <c r="D19" s="181"/>
      <c r="E19" s="180"/>
      <c r="F19" s="7"/>
      <c r="G19" s="7"/>
      <c r="H19" s="7"/>
      <c r="I19" s="7"/>
      <c r="J19" s="7"/>
      <c r="K19" s="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3.8" x14ac:dyDescent="0.25">
      <c r="A20" s="8"/>
      <c r="B20" s="29"/>
      <c r="C20" s="31"/>
      <c r="D20" s="181"/>
      <c r="E20" s="180"/>
      <c r="F20" s="7"/>
      <c r="G20" s="7"/>
      <c r="H20" s="7"/>
      <c r="I20" s="7"/>
      <c r="J20" s="7"/>
      <c r="K20" s="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3.8" x14ac:dyDescent="0.25">
      <c r="A21" s="8"/>
      <c r="B21" s="29"/>
      <c r="C21" s="31"/>
      <c r="D21" s="181"/>
      <c r="E21" s="180"/>
      <c r="F21" s="7"/>
      <c r="G21" s="7"/>
      <c r="H21" s="7"/>
      <c r="I21" s="7"/>
      <c r="J21" s="7"/>
      <c r="K21" s="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3.8" x14ac:dyDescent="0.25">
      <c r="A22" s="8"/>
      <c r="B22" s="29"/>
      <c r="C22" s="31"/>
      <c r="D22" s="181"/>
      <c r="E22" s="180"/>
      <c r="F22" s="7"/>
      <c r="G22" s="7"/>
      <c r="H22" s="7"/>
      <c r="I22" s="7"/>
      <c r="J22" s="7"/>
      <c r="K22" s="7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3.8" x14ac:dyDescent="0.25">
      <c r="A23" s="8"/>
      <c r="B23" s="29"/>
      <c r="C23" s="31"/>
      <c r="D23" s="181"/>
      <c r="E23" s="180"/>
      <c r="F23" s="7"/>
      <c r="G23" s="7"/>
      <c r="H23" s="7"/>
      <c r="I23" s="7"/>
      <c r="J23" s="7"/>
      <c r="K23" s="7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3.8" x14ac:dyDescent="0.25">
      <c r="A24" s="8"/>
      <c r="B24" s="29"/>
      <c r="C24" s="31"/>
      <c r="D24" s="181"/>
      <c r="E24" s="180"/>
      <c r="F24" s="7"/>
      <c r="G24" s="7"/>
      <c r="H24" s="7"/>
      <c r="I24" s="7"/>
      <c r="J24" s="7"/>
      <c r="K24" s="7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3.8" x14ac:dyDescent="0.25">
      <c r="A25" s="8"/>
      <c r="B25" s="29"/>
      <c r="C25" s="31"/>
      <c r="D25" s="181"/>
      <c r="E25" s="180"/>
      <c r="F25" s="7"/>
      <c r="G25" s="7"/>
      <c r="H25" s="7"/>
      <c r="I25" s="7"/>
      <c r="J25" s="7"/>
      <c r="K25" s="7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3.8" x14ac:dyDescent="0.25">
      <c r="A26" s="8"/>
      <c r="B26" s="29"/>
      <c r="C26" s="31"/>
      <c r="D26" s="181"/>
      <c r="E26" s="180"/>
      <c r="F26" s="7"/>
      <c r="G26" s="7"/>
      <c r="H26" s="7"/>
      <c r="I26" s="7"/>
      <c r="J26" s="7"/>
      <c r="K26" s="7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3.8" x14ac:dyDescent="0.25">
      <c r="A27" s="8"/>
      <c r="B27" s="29"/>
      <c r="C27" s="31"/>
      <c r="D27" s="181"/>
      <c r="E27" s="180"/>
      <c r="F27" s="7"/>
      <c r="G27" s="7"/>
      <c r="H27" s="7"/>
      <c r="I27" s="7"/>
      <c r="J27" s="7"/>
      <c r="K27" s="7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3.8" x14ac:dyDescent="0.25">
      <c r="A28" s="8"/>
      <c r="B28" s="29"/>
      <c r="C28" s="32"/>
      <c r="D28" s="180"/>
      <c r="E28" s="180"/>
      <c r="F28" s="7"/>
      <c r="G28" s="7"/>
      <c r="H28" s="7"/>
      <c r="I28" s="7"/>
      <c r="J28" s="7"/>
      <c r="K28" s="7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3.8" x14ac:dyDescent="0.25">
      <c r="A29" s="8"/>
      <c r="B29" s="29"/>
      <c r="C29" s="32"/>
      <c r="D29" s="180"/>
      <c r="E29" s="180"/>
      <c r="F29" s="7"/>
      <c r="G29" s="7"/>
      <c r="H29" s="7"/>
      <c r="I29" s="7"/>
      <c r="J29" s="7"/>
      <c r="K29" s="7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3.8" x14ac:dyDescent="0.25">
      <c r="A30" s="8"/>
      <c r="B30" s="7"/>
      <c r="C30" s="14"/>
      <c r="D30" s="161"/>
      <c r="E30" s="161"/>
      <c r="F30" s="7"/>
      <c r="G30" s="7"/>
      <c r="H30" s="7"/>
      <c r="I30" s="7"/>
      <c r="J30" s="7"/>
      <c r="K30" s="7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3.8" x14ac:dyDescent="0.25">
      <c r="B31" s="1"/>
      <c r="C31" s="3"/>
      <c r="D31" s="171"/>
      <c r="E31" s="17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3.8" x14ac:dyDescent="0.25">
      <c r="B32" s="1"/>
      <c r="C32" s="3"/>
      <c r="D32" s="171"/>
      <c r="E32" s="17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2:99" ht="13.8" x14ac:dyDescent="0.25">
      <c r="B33" s="1"/>
      <c r="C33" s="3"/>
      <c r="D33" s="171"/>
      <c r="E33" s="17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2:99" ht="13.8" x14ac:dyDescent="0.25">
      <c r="B34" s="1"/>
      <c r="C34" s="3"/>
      <c r="D34" s="171"/>
      <c r="E34" s="17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2:99" ht="13.8" x14ac:dyDescent="0.25">
      <c r="B35" s="1"/>
      <c r="C35" s="3"/>
      <c r="D35" s="171"/>
      <c r="E35" s="17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2:99" ht="13.8" x14ac:dyDescent="0.25">
      <c r="B36" s="1"/>
      <c r="C36" s="3"/>
      <c r="D36" s="171"/>
      <c r="E36" s="17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2:99" ht="13.8" x14ac:dyDescent="0.25">
      <c r="B37" s="1"/>
      <c r="C37" s="3"/>
      <c r="D37" s="171"/>
      <c r="E37" s="17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2:99" ht="13.8" x14ac:dyDescent="0.25">
      <c r="B38" s="1"/>
      <c r="C38" s="3"/>
      <c r="D38" s="171"/>
      <c r="E38" s="17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2:99" ht="13.8" x14ac:dyDescent="0.25">
      <c r="B39" s="1"/>
      <c r="C39" s="3"/>
      <c r="D39" s="171"/>
      <c r="E39" s="17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2:99" ht="13.8" x14ac:dyDescent="0.25">
      <c r="B40" s="1"/>
      <c r="C40" s="3"/>
      <c r="D40" s="171"/>
      <c r="E40" s="17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2:99" ht="13.8" x14ac:dyDescent="0.25">
      <c r="B41" s="1"/>
      <c r="C41" s="3"/>
      <c r="D41" s="171"/>
      <c r="E41" s="17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2:99" ht="13.8" x14ac:dyDescent="0.25">
      <c r="B42" s="1"/>
      <c r="C42" s="3"/>
      <c r="D42" s="171"/>
      <c r="E42" s="17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2:99" ht="13.8" x14ac:dyDescent="0.25">
      <c r="B43" s="1"/>
      <c r="C43" s="3"/>
      <c r="D43" s="171"/>
      <c r="E43" s="17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2:99" ht="13.8" x14ac:dyDescent="0.25">
      <c r="B44" s="1"/>
      <c r="C44" s="3"/>
      <c r="D44" s="171"/>
      <c r="E44" s="17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2:99" ht="13.8" x14ac:dyDescent="0.25">
      <c r="B45" s="1"/>
      <c r="C45" s="3"/>
      <c r="D45" s="171"/>
      <c r="E45" s="17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2:99" ht="13.8" x14ac:dyDescent="0.25">
      <c r="B46" s="1"/>
      <c r="C46" s="3"/>
      <c r="D46" s="171"/>
      <c r="E46" s="17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2:99" ht="13.8" x14ac:dyDescent="0.25">
      <c r="B47" s="1"/>
      <c r="C47" s="3"/>
      <c r="D47" s="171"/>
      <c r="E47" s="17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2:99" ht="13.8" x14ac:dyDescent="0.25">
      <c r="B48" s="1"/>
      <c r="C48" s="3"/>
      <c r="D48" s="171"/>
      <c r="E48" s="17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3.8" x14ac:dyDescent="0.25">
      <c r="B49" s="1"/>
      <c r="C49" s="3"/>
      <c r="D49" s="171"/>
      <c r="E49" s="17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3.8" x14ac:dyDescent="0.25">
      <c r="B50" s="1"/>
      <c r="C50" s="3"/>
      <c r="D50" s="171"/>
      <c r="E50" s="17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3.8" x14ac:dyDescent="0.25">
      <c r="B51" s="1"/>
      <c r="C51" s="3"/>
      <c r="D51" s="171"/>
      <c r="E51" s="17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3.8" x14ac:dyDescent="0.25">
      <c r="B52" s="1"/>
      <c r="C52" s="3"/>
      <c r="D52" s="171"/>
      <c r="E52" s="17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3.8" x14ac:dyDescent="0.25">
      <c r="B53" s="1"/>
      <c r="C53" s="3"/>
      <c r="D53" s="171"/>
      <c r="E53" s="17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3.8" x14ac:dyDescent="0.25">
      <c r="B54" s="1"/>
      <c r="C54" s="3"/>
      <c r="D54" s="171"/>
      <c r="E54" s="17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3.8" x14ac:dyDescent="0.25">
      <c r="B55" s="1"/>
      <c r="C55" s="3"/>
      <c r="D55" s="171"/>
      <c r="E55" s="17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3.8" x14ac:dyDescent="0.25">
      <c r="B56" s="1"/>
      <c r="C56" s="3"/>
      <c r="D56" s="171"/>
      <c r="E56" s="17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3.8" x14ac:dyDescent="0.25">
      <c r="B57" s="1"/>
      <c r="C57" s="3"/>
      <c r="D57" s="171"/>
      <c r="E57" s="17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3.8" x14ac:dyDescent="0.25">
      <c r="B58" s="1"/>
      <c r="C58" s="3"/>
      <c r="D58" s="171"/>
      <c r="E58" s="17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3.8" x14ac:dyDescent="0.25">
      <c r="B59" s="1"/>
      <c r="C59" s="3"/>
      <c r="D59" s="171"/>
      <c r="E59" s="17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3.8" x14ac:dyDescent="0.25">
      <c r="B60" s="1"/>
      <c r="C60" s="3"/>
      <c r="D60" s="171"/>
      <c r="E60" s="17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3.8" x14ac:dyDescent="0.25">
      <c r="B61" s="1"/>
      <c r="C61" s="3"/>
      <c r="D61" s="171"/>
      <c r="E61" s="17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3.8" x14ac:dyDescent="0.25">
      <c r="B62" s="1"/>
      <c r="C62" s="3"/>
      <c r="D62" s="171"/>
      <c r="E62" s="17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3.8" x14ac:dyDescent="0.25">
      <c r="B63" s="1"/>
      <c r="C63" s="3"/>
      <c r="D63" s="171"/>
      <c r="E63" s="17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3.8" x14ac:dyDescent="0.25">
      <c r="B64" s="1"/>
      <c r="C64" s="3"/>
      <c r="D64" s="171"/>
      <c r="E64" s="17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3.8" x14ac:dyDescent="0.25">
      <c r="B65" s="1"/>
      <c r="C65" s="3"/>
      <c r="D65" s="171"/>
      <c r="E65" s="17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3.8" x14ac:dyDescent="0.25">
      <c r="B66" s="1"/>
      <c r="C66" s="3"/>
      <c r="D66" s="171"/>
      <c r="E66" s="17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3.8" x14ac:dyDescent="0.25">
      <c r="B67" s="1"/>
      <c r="C67" s="3"/>
      <c r="D67" s="171"/>
      <c r="E67" s="17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3.8" x14ac:dyDescent="0.25">
      <c r="B68" s="1"/>
      <c r="C68" s="3"/>
      <c r="D68" s="171"/>
      <c r="E68" s="17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3.8" x14ac:dyDescent="0.25">
      <c r="B69" s="1"/>
      <c r="C69" s="3"/>
      <c r="D69" s="171"/>
      <c r="E69" s="17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3.8" x14ac:dyDescent="0.25">
      <c r="B70" s="1"/>
      <c r="C70" s="3"/>
      <c r="D70" s="171"/>
      <c r="E70" s="17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3.8" x14ac:dyDescent="0.25">
      <c r="B71" s="1"/>
      <c r="C71" s="3"/>
      <c r="D71" s="171"/>
      <c r="E71" s="17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3.8" x14ac:dyDescent="0.25">
      <c r="B72" s="1"/>
      <c r="C72" s="3"/>
      <c r="D72" s="171"/>
      <c r="E72" s="17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3.8" x14ac:dyDescent="0.25">
      <c r="B73" s="1"/>
      <c r="C73" s="3"/>
      <c r="D73" s="171"/>
      <c r="E73" s="17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3.8" x14ac:dyDescent="0.25">
      <c r="B74" s="1"/>
      <c r="C74" s="3"/>
      <c r="D74" s="171"/>
      <c r="E74" s="17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3.8" x14ac:dyDescent="0.25">
      <c r="B75" s="1"/>
      <c r="C75" s="3"/>
      <c r="D75" s="171"/>
      <c r="E75" s="17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3.8" x14ac:dyDescent="0.25">
      <c r="B76" s="1"/>
      <c r="C76" s="3"/>
      <c r="D76" s="171"/>
      <c r="E76" s="17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3.8" x14ac:dyDescent="0.25">
      <c r="B77" s="1"/>
      <c r="C77" s="3"/>
      <c r="D77" s="171"/>
      <c r="E77" s="17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3.8" x14ac:dyDescent="0.25">
      <c r="B78" s="1"/>
      <c r="C78" s="3"/>
      <c r="D78" s="171"/>
      <c r="E78" s="17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3.8" x14ac:dyDescent="0.25">
      <c r="B79" s="1"/>
      <c r="C79" s="3"/>
      <c r="D79" s="171"/>
      <c r="E79" s="17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3.8" x14ac:dyDescent="0.25">
      <c r="B80" s="1"/>
      <c r="C80" s="3"/>
      <c r="D80" s="171"/>
      <c r="E80" s="17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3.8" x14ac:dyDescent="0.25">
      <c r="B81" s="1"/>
      <c r="C81" s="3"/>
      <c r="D81" s="171"/>
      <c r="E81" s="17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3.8" x14ac:dyDescent="0.25">
      <c r="B82" s="1"/>
      <c r="C82" s="3"/>
      <c r="D82" s="171"/>
      <c r="E82" s="17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3.8" x14ac:dyDescent="0.25">
      <c r="B83" s="1"/>
      <c r="C83" s="3"/>
      <c r="D83" s="171"/>
      <c r="E83" s="17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3.8" x14ac:dyDescent="0.25">
      <c r="B84" s="1"/>
      <c r="C84" s="3"/>
      <c r="D84" s="171"/>
      <c r="E84" s="17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3.8" x14ac:dyDescent="0.25">
      <c r="B85" s="1"/>
      <c r="C85" s="3"/>
      <c r="D85" s="171"/>
      <c r="E85" s="17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3.8" x14ac:dyDescent="0.25">
      <c r="B86" s="1"/>
      <c r="C86" s="3"/>
      <c r="D86" s="171"/>
      <c r="E86" s="17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3.8" x14ac:dyDescent="0.25">
      <c r="B87" s="1"/>
      <c r="C87" s="3"/>
      <c r="D87" s="171"/>
      <c r="E87" s="17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3.8" x14ac:dyDescent="0.25">
      <c r="B88" s="1"/>
      <c r="C88" s="3"/>
      <c r="D88" s="171"/>
      <c r="E88" s="17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3.8" x14ac:dyDescent="0.25">
      <c r="B89" s="1"/>
      <c r="C89" s="3"/>
      <c r="D89" s="171"/>
      <c r="E89" s="17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3.8" x14ac:dyDescent="0.25">
      <c r="B90" s="1"/>
      <c r="C90" s="3"/>
      <c r="D90" s="171"/>
      <c r="E90" s="17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3.8" x14ac:dyDescent="0.25">
      <c r="B91" s="1"/>
      <c r="C91" s="3"/>
      <c r="D91" s="171"/>
      <c r="E91" s="17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3.8" x14ac:dyDescent="0.25">
      <c r="B92" s="1"/>
      <c r="C92" s="3"/>
      <c r="D92" s="171"/>
      <c r="E92" s="17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3.8" x14ac:dyDescent="0.25">
      <c r="B93" s="1"/>
      <c r="C93" s="3"/>
      <c r="D93" s="171"/>
      <c r="E93" s="17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3.8" x14ac:dyDescent="0.25">
      <c r="B94" s="1"/>
      <c r="C94" s="3"/>
      <c r="D94" s="171"/>
      <c r="E94" s="17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3.8" x14ac:dyDescent="0.25">
      <c r="B95" s="1"/>
      <c r="C95" s="3"/>
      <c r="D95" s="171"/>
      <c r="E95" s="17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3.8" x14ac:dyDescent="0.25">
      <c r="B96" s="1"/>
      <c r="C96" s="3"/>
      <c r="D96" s="171"/>
      <c r="E96" s="17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3.8" x14ac:dyDescent="0.25">
      <c r="B97" s="1"/>
      <c r="C97" s="3"/>
      <c r="D97" s="171"/>
      <c r="E97" s="17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3.8" x14ac:dyDescent="0.25">
      <c r="B98" s="1"/>
      <c r="C98" s="3"/>
      <c r="D98" s="171"/>
      <c r="E98" s="17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3.8" x14ac:dyDescent="0.25">
      <c r="B99" s="1"/>
      <c r="C99" s="3"/>
      <c r="D99" s="171"/>
      <c r="E99" s="17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3.8" x14ac:dyDescent="0.25">
      <c r="B100" s="1"/>
      <c r="C100" s="3"/>
      <c r="D100" s="171"/>
      <c r="E100" s="17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3.8" x14ac:dyDescent="0.25">
      <c r="B101" s="1"/>
      <c r="C101" s="3"/>
      <c r="D101" s="171"/>
      <c r="E101" s="17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3.8" x14ac:dyDescent="0.25">
      <c r="B102" s="1"/>
      <c r="C102" s="3"/>
      <c r="D102" s="171"/>
      <c r="E102" s="17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3.8" x14ac:dyDescent="0.25">
      <c r="B103" s="1"/>
      <c r="C103" s="3"/>
      <c r="D103" s="171"/>
      <c r="E103" s="17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3.8" x14ac:dyDescent="0.25">
      <c r="B104" s="1"/>
      <c r="C104" s="3"/>
      <c r="D104" s="171"/>
      <c r="E104" s="17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3.8" x14ac:dyDescent="0.25">
      <c r="B105" s="1"/>
      <c r="C105" s="3"/>
      <c r="D105" s="171"/>
      <c r="E105" s="17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3.8" x14ac:dyDescent="0.25">
      <c r="B106" s="1"/>
      <c r="C106" s="3"/>
      <c r="D106" s="171"/>
      <c r="E106" s="17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3.8" x14ac:dyDescent="0.25">
      <c r="B107" s="1"/>
      <c r="C107" s="3"/>
      <c r="D107" s="171"/>
      <c r="E107" s="17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3.8" x14ac:dyDescent="0.25">
      <c r="B108" s="1"/>
      <c r="C108" s="3"/>
      <c r="D108" s="171"/>
      <c r="E108" s="17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3.8" x14ac:dyDescent="0.25">
      <c r="B109" s="1"/>
      <c r="C109" s="3"/>
      <c r="D109" s="171"/>
      <c r="E109" s="17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3.8" x14ac:dyDescent="0.25">
      <c r="B110" s="1"/>
      <c r="C110" s="3"/>
      <c r="D110" s="171"/>
      <c r="E110" s="17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3.8" x14ac:dyDescent="0.25">
      <c r="B111" s="1"/>
      <c r="C111" s="3"/>
      <c r="D111" s="171"/>
      <c r="E111" s="17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3.8" x14ac:dyDescent="0.25">
      <c r="B112" s="1"/>
      <c r="C112" s="3"/>
      <c r="D112" s="171"/>
      <c r="E112" s="17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3.8" x14ac:dyDescent="0.25">
      <c r="B113" s="1"/>
      <c r="C113" s="3"/>
      <c r="D113" s="171"/>
      <c r="E113" s="17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3.8" x14ac:dyDescent="0.25">
      <c r="B114" s="1"/>
      <c r="C114" s="3"/>
      <c r="D114" s="171"/>
      <c r="E114" s="17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3.8" x14ac:dyDescent="0.25">
      <c r="B115" s="1"/>
      <c r="C115" s="3"/>
      <c r="D115" s="171"/>
      <c r="E115" s="17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3.8" x14ac:dyDescent="0.25">
      <c r="B116" s="1"/>
      <c r="C116" s="3"/>
      <c r="D116" s="171"/>
      <c r="E116" s="17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3.8" x14ac:dyDescent="0.25">
      <c r="B117" s="1"/>
      <c r="C117" s="3"/>
      <c r="D117" s="171"/>
      <c r="E117" s="17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3.8" x14ac:dyDescent="0.25">
      <c r="B118" s="1"/>
      <c r="C118" s="3"/>
      <c r="D118" s="171"/>
      <c r="E118" s="17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3.8" x14ac:dyDescent="0.25">
      <c r="B119" s="1"/>
      <c r="C119" s="3"/>
      <c r="D119" s="171"/>
      <c r="E119" s="17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3.8" x14ac:dyDescent="0.25">
      <c r="B120" s="1"/>
      <c r="C120" s="3"/>
      <c r="D120" s="171"/>
      <c r="E120" s="17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3.8" x14ac:dyDescent="0.25">
      <c r="B121" s="1"/>
      <c r="C121" s="3"/>
      <c r="D121" s="171"/>
      <c r="E121" s="17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3.8" x14ac:dyDescent="0.25">
      <c r="B122" s="1"/>
      <c r="C122" s="3"/>
      <c r="D122" s="171"/>
      <c r="E122" s="17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3.8" x14ac:dyDescent="0.25">
      <c r="B123" s="1"/>
      <c r="C123" s="3"/>
      <c r="D123" s="171"/>
      <c r="E123" s="17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3.8" x14ac:dyDescent="0.25">
      <c r="B124" s="1"/>
      <c r="C124" s="3"/>
      <c r="D124" s="171"/>
      <c r="E124" s="17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3.8" x14ac:dyDescent="0.25">
      <c r="B125" s="1"/>
      <c r="C125" s="3"/>
      <c r="D125" s="171"/>
      <c r="E125" s="17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3.8" x14ac:dyDescent="0.25">
      <c r="B126" s="1"/>
      <c r="C126" s="3"/>
      <c r="D126" s="171"/>
      <c r="E126" s="17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3.8" x14ac:dyDescent="0.25">
      <c r="B127" s="1"/>
      <c r="C127" s="3"/>
      <c r="D127" s="171"/>
      <c r="E127" s="17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3.8" x14ac:dyDescent="0.25">
      <c r="B128" s="1"/>
      <c r="C128" s="3"/>
      <c r="D128" s="171"/>
      <c r="E128" s="17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3.8" x14ac:dyDescent="0.25">
      <c r="B129" s="1"/>
      <c r="C129" s="3"/>
      <c r="D129" s="171"/>
      <c r="E129" s="17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3.8" x14ac:dyDescent="0.25">
      <c r="B130" s="1"/>
      <c r="C130" s="3"/>
      <c r="D130" s="171"/>
      <c r="E130" s="17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3.8" x14ac:dyDescent="0.25">
      <c r="B131" s="1"/>
      <c r="C131" s="3"/>
      <c r="D131" s="171"/>
      <c r="E131" s="17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3.8" x14ac:dyDescent="0.25">
      <c r="B132" s="1"/>
      <c r="C132" s="3"/>
      <c r="D132" s="171"/>
      <c r="E132" s="17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3.8" x14ac:dyDescent="0.25">
      <c r="B133" s="1"/>
      <c r="C133" s="3"/>
      <c r="D133" s="171"/>
      <c r="E133" s="17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3.8" x14ac:dyDescent="0.25">
      <c r="B134" s="1"/>
      <c r="C134" s="3"/>
      <c r="D134" s="171"/>
      <c r="E134" s="17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3.8" x14ac:dyDescent="0.25">
      <c r="B135" s="1"/>
      <c r="C135" s="3"/>
      <c r="D135" s="171"/>
      <c r="E135" s="17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3.8" x14ac:dyDescent="0.25">
      <c r="B136" s="1"/>
      <c r="C136" s="3"/>
      <c r="D136" s="171"/>
      <c r="E136" s="17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3.8" x14ac:dyDescent="0.25">
      <c r="B137" s="1"/>
      <c r="C137" s="3"/>
      <c r="D137" s="171"/>
      <c r="E137" s="17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3.8" x14ac:dyDescent="0.25">
      <c r="B138" s="1"/>
      <c r="C138" s="3"/>
      <c r="D138" s="171"/>
      <c r="E138" s="17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3.8" x14ac:dyDescent="0.25">
      <c r="B139" s="1"/>
      <c r="C139" s="3"/>
      <c r="D139" s="171"/>
      <c r="E139" s="17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3.8" x14ac:dyDescent="0.25">
      <c r="B140" s="1"/>
      <c r="C140" s="3"/>
      <c r="D140" s="171"/>
      <c r="E140" s="17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3.8" x14ac:dyDescent="0.25">
      <c r="B141" s="1"/>
      <c r="C141" s="3"/>
      <c r="D141" s="171"/>
      <c r="E141" s="17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3.8" x14ac:dyDescent="0.25">
      <c r="B142" s="1"/>
      <c r="C142" s="3"/>
      <c r="D142" s="171"/>
      <c r="E142" s="17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3.8" x14ac:dyDescent="0.25">
      <c r="B143" s="1"/>
      <c r="C143" s="3"/>
      <c r="D143" s="171"/>
      <c r="E143" s="17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3.8" x14ac:dyDescent="0.25">
      <c r="B144" s="1"/>
      <c r="C144" s="3"/>
      <c r="D144" s="171"/>
      <c r="E144" s="17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3.8" x14ac:dyDescent="0.25">
      <c r="B145" s="1"/>
      <c r="C145" s="3"/>
      <c r="D145" s="171"/>
      <c r="E145" s="17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3.8" x14ac:dyDescent="0.25">
      <c r="B146" s="1"/>
      <c r="C146" s="3"/>
      <c r="D146" s="171"/>
      <c r="E146" s="17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3.8" x14ac:dyDescent="0.25">
      <c r="B147" s="1"/>
      <c r="C147" s="3"/>
      <c r="D147" s="171"/>
      <c r="E147" s="17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3.8" x14ac:dyDescent="0.25">
      <c r="B148" s="1"/>
      <c r="C148" s="3"/>
      <c r="D148" s="171"/>
      <c r="E148" s="17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3.8" x14ac:dyDescent="0.25">
      <c r="B149" s="1"/>
      <c r="C149" s="3"/>
      <c r="D149" s="171"/>
      <c r="E149" s="17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3.8" x14ac:dyDescent="0.25">
      <c r="B150" s="1"/>
      <c r="C150" s="3"/>
      <c r="D150" s="171"/>
      <c r="E150" s="17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3.8" x14ac:dyDescent="0.25">
      <c r="B151" s="1"/>
      <c r="C151" s="3"/>
      <c r="D151" s="171"/>
      <c r="E151" s="17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3.8" x14ac:dyDescent="0.25">
      <c r="B152" s="1"/>
      <c r="C152" s="3"/>
      <c r="D152" s="171"/>
      <c r="E152" s="17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3.8" x14ac:dyDescent="0.25">
      <c r="B153" s="1"/>
      <c r="C153" s="3"/>
      <c r="D153" s="171"/>
      <c r="E153" s="17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3.8" x14ac:dyDescent="0.25">
      <c r="B154" s="1"/>
      <c r="C154" s="3"/>
      <c r="D154" s="171"/>
      <c r="E154" s="17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3.8" x14ac:dyDescent="0.25">
      <c r="B155" s="1"/>
      <c r="C155" s="3"/>
      <c r="D155" s="171"/>
      <c r="E155" s="17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3.8" x14ac:dyDescent="0.25">
      <c r="B156" s="1"/>
      <c r="C156" s="3"/>
      <c r="D156" s="171"/>
      <c r="E156" s="17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3.8" x14ac:dyDescent="0.25">
      <c r="B157" s="1"/>
      <c r="C157" s="3"/>
      <c r="D157" s="171"/>
      <c r="E157" s="17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3.8" x14ac:dyDescent="0.25">
      <c r="B158" s="1"/>
      <c r="C158" s="3"/>
      <c r="D158" s="171"/>
      <c r="E158" s="17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3.8" x14ac:dyDescent="0.25">
      <c r="B159" s="1"/>
      <c r="C159" s="3"/>
      <c r="D159" s="171"/>
      <c r="E159" s="17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3.8" x14ac:dyDescent="0.25">
      <c r="B160" s="1"/>
      <c r="C160" s="3"/>
      <c r="D160" s="171"/>
      <c r="E160" s="17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3.8" x14ac:dyDescent="0.25">
      <c r="B161" s="1"/>
      <c r="C161" s="3"/>
      <c r="D161" s="171"/>
      <c r="E161" s="17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3.8" x14ac:dyDescent="0.25">
      <c r="B162" s="1"/>
      <c r="C162" s="3"/>
      <c r="D162" s="171"/>
      <c r="E162" s="17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3.8" x14ac:dyDescent="0.25">
      <c r="B163" s="1"/>
      <c r="C163" s="3"/>
      <c r="D163" s="171"/>
      <c r="E163" s="17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3.8" x14ac:dyDescent="0.25">
      <c r="B164" s="1"/>
      <c r="C164" s="3"/>
      <c r="D164" s="171"/>
      <c r="E164" s="17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3.8" x14ac:dyDescent="0.25">
      <c r="B165" s="1"/>
      <c r="C165" s="3"/>
      <c r="D165" s="171"/>
      <c r="E165" s="17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3.8" x14ac:dyDescent="0.25">
      <c r="B166" s="1"/>
      <c r="C166" s="3"/>
      <c r="D166" s="171"/>
      <c r="E166" s="17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3.8" x14ac:dyDescent="0.25">
      <c r="B167" s="1"/>
      <c r="C167" s="3"/>
      <c r="D167" s="171"/>
      <c r="E167" s="17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3.8" x14ac:dyDescent="0.25">
      <c r="B168" s="1"/>
      <c r="C168" s="3"/>
      <c r="D168" s="171"/>
      <c r="E168" s="17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3.8" x14ac:dyDescent="0.25">
      <c r="B169" s="1"/>
      <c r="C169" s="3"/>
      <c r="D169" s="171"/>
      <c r="E169" s="17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3.8" x14ac:dyDescent="0.25">
      <c r="B170" s="1"/>
      <c r="C170" s="3"/>
      <c r="D170" s="171"/>
      <c r="E170" s="17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3.8" x14ac:dyDescent="0.25">
      <c r="B171" s="1"/>
      <c r="C171" s="3"/>
      <c r="D171" s="171"/>
      <c r="E171" s="17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3.8" x14ac:dyDescent="0.25">
      <c r="B172" s="1"/>
      <c r="C172" s="3"/>
      <c r="D172" s="171"/>
      <c r="E172" s="17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3.8" x14ac:dyDescent="0.25">
      <c r="B173" s="1"/>
      <c r="C173" s="3"/>
      <c r="D173" s="171"/>
      <c r="E173" s="17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3.8" x14ac:dyDescent="0.25">
      <c r="B174" s="1"/>
      <c r="C174" s="3"/>
      <c r="D174" s="171"/>
      <c r="E174" s="17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3.8" x14ac:dyDescent="0.25">
      <c r="B175" s="1"/>
      <c r="C175" s="3"/>
      <c r="D175" s="171"/>
      <c r="E175" s="17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3.8" x14ac:dyDescent="0.25">
      <c r="B176" s="1"/>
      <c r="C176" s="3"/>
      <c r="D176" s="171"/>
      <c r="E176" s="17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3.8" x14ac:dyDescent="0.25">
      <c r="B177" s="1"/>
      <c r="C177" s="3"/>
      <c r="D177" s="171"/>
      <c r="E177" s="17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3.8" x14ac:dyDescent="0.25">
      <c r="B178" s="1"/>
      <c r="C178" s="3"/>
      <c r="D178" s="171"/>
      <c r="E178" s="17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3.8" x14ac:dyDescent="0.25">
      <c r="B179" s="1"/>
      <c r="C179" s="3"/>
      <c r="D179" s="171"/>
      <c r="E179" s="17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3.8" x14ac:dyDescent="0.25">
      <c r="B180" s="1"/>
      <c r="C180" s="3"/>
      <c r="D180" s="171"/>
      <c r="E180" s="17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3.8" x14ac:dyDescent="0.25">
      <c r="B181" s="1"/>
      <c r="C181" s="3"/>
      <c r="D181" s="171"/>
      <c r="E181" s="17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3.8" x14ac:dyDescent="0.25">
      <c r="B182" s="1"/>
      <c r="C182" s="3"/>
      <c r="D182" s="171"/>
      <c r="E182" s="17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3.8" x14ac:dyDescent="0.25">
      <c r="B183" s="1"/>
      <c r="C183" s="3"/>
      <c r="D183" s="171"/>
      <c r="E183" s="17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3.8" x14ac:dyDescent="0.25">
      <c r="B184" s="1"/>
      <c r="C184" s="3"/>
      <c r="D184" s="171"/>
      <c r="E184" s="17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3.8" x14ac:dyDescent="0.25">
      <c r="B185" s="1"/>
      <c r="C185" s="3"/>
      <c r="D185" s="171"/>
      <c r="E185" s="17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3.8" x14ac:dyDescent="0.25">
      <c r="B186" s="1"/>
      <c r="C186" s="3"/>
      <c r="D186" s="171"/>
      <c r="E186" s="17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3.8" x14ac:dyDescent="0.25">
      <c r="B187" s="1"/>
      <c r="C187" s="3"/>
      <c r="D187" s="171"/>
      <c r="E187" s="17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3.8" x14ac:dyDescent="0.25">
      <c r="B188" s="1"/>
      <c r="C188" s="3"/>
      <c r="D188" s="171"/>
      <c r="E188" s="17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3.8" x14ac:dyDescent="0.25">
      <c r="B189" s="1"/>
      <c r="C189" s="3"/>
      <c r="D189" s="171"/>
      <c r="E189" s="17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3.8" x14ac:dyDescent="0.25">
      <c r="B190" s="1"/>
      <c r="C190" s="3"/>
      <c r="D190" s="171"/>
      <c r="E190" s="17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3.8" x14ac:dyDescent="0.25">
      <c r="B191" s="1"/>
      <c r="C191" s="3"/>
      <c r="D191" s="171"/>
      <c r="E191" s="17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3.8" x14ac:dyDescent="0.25">
      <c r="B192" s="1"/>
      <c r="C192" s="3"/>
      <c r="D192" s="171"/>
      <c r="E192" s="17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3.8" x14ac:dyDescent="0.25">
      <c r="B193" s="1"/>
      <c r="C193" s="3"/>
      <c r="D193" s="171"/>
      <c r="E193" s="17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3.8" x14ac:dyDescent="0.25">
      <c r="B194" s="1"/>
      <c r="C194" s="3"/>
      <c r="D194" s="171"/>
      <c r="E194" s="17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3.8" x14ac:dyDescent="0.25">
      <c r="B195" s="1"/>
      <c r="C195" s="3"/>
      <c r="D195" s="171"/>
      <c r="E195" s="17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3.8" x14ac:dyDescent="0.25">
      <c r="B196" s="1"/>
      <c r="C196" s="3"/>
      <c r="D196" s="171"/>
      <c r="E196" s="17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3.8" x14ac:dyDescent="0.25">
      <c r="B197" s="1"/>
      <c r="C197" s="3"/>
      <c r="D197" s="171"/>
      <c r="E197" s="17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3.8" x14ac:dyDescent="0.25">
      <c r="B198" s="1"/>
      <c r="C198" s="3"/>
      <c r="D198" s="171"/>
      <c r="E198" s="17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3.8" x14ac:dyDescent="0.25">
      <c r="B199" s="1"/>
      <c r="C199" s="3"/>
      <c r="D199" s="171"/>
      <c r="E199" s="17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3.8" x14ac:dyDescent="0.25">
      <c r="B200" s="1"/>
      <c r="C200" s="3"/>
      <c r="D200" s="171"/>
      <c r="E200" s="17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3.8" x14ac:dyDescent="0.25">
      <c r="B201" s="1"/>
      <c r="C201" s="3"/>
      <c r="D201" s="171"/>
      <c r="E201" s="17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3.8" x14ac:dyDescent="0.25">
      <c r="B202" s="1"/>
      <c r="C202" s="3"/>
      <c r="D202" s="171"/>
      <c r="E202" s="17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3.8" x14ac:dyDescent="0.25">
      <c r="B203" s="1"/>
      <c r="C203" s="3"/>
      <c r="D203" s="171"/>
      <c r="E203" s="17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3.8" x14ac:dyDescent="0.25">
      <c r="B204" s="1"/>
      <c r="C204" s="3"/>
      <c r="D204" s="171"/>
      <c r="E204" s="17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3.8" x14ac:dyDescent="0.25">
      <c r="B205" s="1"/>
      <c r="C205" s="3"/>
      <c r="D205" s="171"/>
      <c r="E205" s="17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3.8" x14ac:dyDescent="0.25">
      <c r="B206" s="1"/>
      <c r="C206" s="3"/>
      <c r="D206" s="171"/>
      <c r="E206" s="17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3.8" x14ac:dyDescent="0.25">
      <c r="B207" s="1"/>
      <c r="C207" s="3"/>
      <c r="D207" s="171"/>
      <c r="E207" s="17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3.8" x14ac:dyDescent="0.25">
      <c r="B208" s="1"/>
      <c r="C208" s="3"/>
      <c r="D208" s="171"/>
      <c r="E208" s="17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3.8" x14ac:dyDescent="0.25">
      <c r="B209" s="1"/>
      <c r="C209" s="3"/>
      <c r="D209" s="171"/>
      <c r="E209" s="17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3.8" x14ac:dyDescent="0.25">
      <c r="B210" s="1"/>
      <c r="C210" s="3"/>
      <c r="D210" s="171"/>
      <c r="E210" s="17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3.8" x14ac:dyDescent="0.25">
      <c r="B211" s="1"/>
      <c r="C211" s="3"/>
      <c r="D211" s="171"/>
      <c r="E211" s="17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3.8" x14ac:dyDescent="0.25">
      <c r="B212" s="1"/>
      <c r="C212" s="3"/>
      <c r="D212" s="171"/>
      <c r="E212" s="17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3.8" x14ac:dyDescent="0.25">
      <c r="B213" s="1"/>
      <c r="C213" s="3"/>
      <c r="D213" s="171"/>
      <c r="E213" s="17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3.8" x14ac:dyDescent="0.25">
      <c r="B214" s="1"/>
      <c r="C214" s="3"/>
      <c r="D214" s="171"/>
      <c r="E214" s="17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3.8" x14ac:dyDescent="0.25">
      <c r="B215" s="1"/>
      <c r="C215" s="3"/>
      <c r="D215" s="171"/>
      <c r="E215" s="17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3.8" x14ac:dyDescent="0.25">
      <c r="B216" s="1"/>
      <c r="C216" s="3"/>
      <c r="D216" s="171"/>
      <c r="E216" s="17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3.8" x14ac:dyDescent="0.25">
      <c r="B217" s="1"/>
      <c r="C217" s="3"/>
      <c r="D217" s="171"/>
      <c r="E217" s="17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3.8" x14ac:dyDescent="0.25">
      <c r="B218" s="1"/>
      <c r="C218" s="3"/>
      <c r="D218" s="171"/>
      <c r="E218" s="17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3.8" x14ac:dyDescent="0.25">
      <c r="B219" s="1"/>
      <c r="C219" s="3"/>
      <c r="D219" s="171"/>
      <c r="E219" s="17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3.8" x14ac:dyDescent="0.25">
      <c r="B220" s="1"/>
      <c r="C220" s="3"/>
      <c r="D220" s="171"/>
      <c r="E220" s="17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3.8" x14ac:dyDescent="0.25">
      <c r="B221" s="1"/>
      <c r="C221" s="3"/>
      <c r="D221" s="171"/>
      <c r="E221" s="17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3.8" x14ac:dyDescent="0.25">
      <c r="B222" s="1"/>
      <c r="C222" s="3"/>
      <c r="D222" s="171"/>
      <c r="E222" s="17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3.8" x14ac:dyDescent="0.25">
      <c r="B223" s="1"/>
      <c r="C223" s="3"/>
      <c r="D223" s="171"/>
      <c r="E223" s="17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3.8" x14ac:dyDescent="0.25">
      <c r="B224" s="1"/>
      <c r="C224" s="3"/>
      <c r="D224" s="171"/>
      <c r="E224" s="17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3.8" x14ac:dyDescent="0.25">
      <c r="B225" s="1"/>
      <c r="C225" s="3"/>
      <c r="D225" s="171"/>
      <c r="E225" s="17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3.8" x14ac:dyDescent="0.25">
      <c r="B226" s="1"/>
      <c r="C226" s="3"/>
      <c r="D226" s="171"/>
      <c r="E226" s="17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3.8" x14ac:dyDescent="0.25">
      <c r="B227" s="1"/>
      <c r="C227" s="3"/>
      <c r="D227" s="171"/>
      <c r="E227" s="17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3.8" x14ac:dyDescent="0.25">
      <c r="B228" s="1"/>
      <c r="C228" s="3"/>
      <c r="D228" s="171"/>
      <c r="E228" s="17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3.8" x14ac:dyDescent="0.25">
      <c r="B229" s="1"/>
      <c r="C229" s="3"/>
      <c r="D229" s="171"/>
      <c r="E229" s="17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3.8" x14ac:dyDescent="0.25">
      <c r="B230" s="1"/>
      <c r="C230" s="3"/>
      <c r="D230" s="171"/>
      <c r="E230" s="17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3.8" x14ac:dyDescent="0.25">
      <c r="B231" s="1"/>
      <c r="C231" s="3"/>
      <c r="D231" s="171"/>
      <c r="E231" s="17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3.8" x14ac:dyDescent="0.25">
      <c r="B232" s="1"/>
      <c r="C232" s="3"/>
      <c r="D232" s="171"/>
      <c r="E232" s="17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3.8" x14ac:dyDescent="0.25">
      <c r="B233" s="1"/>
      <c r="C233" s="3"/>
      <c r="D233" s="171"/>
      <c r="E233" s="17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3.8" x14ac:dyDescent="0.25">
      <c r="B234" s="1"/>
      <c r="C234" s="3"/>
      <c r="D234" s="171"/>
      <c r="E234" s="17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3.8" x14ac:dyDescent="0.25">
      <c r="B235" s="1"/>
      <c r="C235" s="3"/>
      <c r="D235" s="171"/>
      <c r="E235" s="17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3.8" x14ac:dyDescent="0.25">
      <c r="B236" s="1"/>
      <c r="C236" s="3"/>
      <c r="D236" s="171"/>
      <c r="E236" s="17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3.8" x14ac:dyDescent="0.25">
      <c r="B237" s="1"/>
      <c r="C237" s="3"/>
      <c r="D237" s="171"/>
      <c r="E237" s="17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3.8" x14ac:dyDescent="0.25">
      <c r="B238" s="1"/>
      <c r="C238" s="3"/>
      <c r="D238" s="171"/>
      <c r="E238" s="17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3.8" x14ac:dyDescent="0.25">
      <c r="B239" s="1"/>
      <c r="C239" s="3"/>
      <c r="D239" s="171"/>
      <c r="E239" s="17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3.8" x14ac:dyDescent="0.25">
      <c r="B240" s="1"/>
      <c r="C240" s="3"/>
      <c r="D240" s="171"/>
      <c r="E240" s="17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3.8" x14ac:dyDescent="0.25">
      <c r="B241" s="1"/>
      <c r="C241" s="3"/>
      <c r="D241" s="171"/>
      <c r="E241" s="17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3.8" x14ac:dyDescent="0.25">
      <c r="B242" s="1"/>
      <c r="C242" s="3"/>
      <c r="D242" s="171"/>
      <c r="E242" s="17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x14ac:dyDescent="0.25">
      <c r="C243" s="4"/>
    </row>
    <row r="244" spans="2:99" x14ac:dyDescent="0.25">
      <c r="C244" s="4"/>
    </row>
    <row r="245" spans="2:99" x14ac:dyDescent="0.25">
      <c r="C245" s="4"/>
    </row>
    <row r="246" spans="2:99" x14ac:dyDescent="0.25">
      <c r="C246" s="4"/>
    </row>
    <row r="247" spans="2:99" x14ac:dyDescent="0.25">
      <c r="C247" s="4"/>
    </row>
    <row r="248" spans="2:99" x14ac:dyDescent="0.25">
      <c r="C248" s="4"/>
    </row>
    <row r="249" spans="2:99" x14ac:dyDescent="0.25">
      <c r="C249" s="4"/>
    </row>
    <row r="250" spans="2:99" x14ac:dyDescent="0.25">
      <c r="C250" s="4"/>
    </row>
    <row r="251" spans="2:99" x14ac:dyDescent="0.25">
      <c r="C251" s="4"/>
    </row>
    <row r="252" spans="2:99" x14ac:dyDescent="0.25">
      <c r="C252" s="4"/>
    </row>
    <row r="253" spans="2:99" x14ac:dyDescent="0.25">
      <c r="C253" s="4"/>
    </row>
    <row r="254" spans="2:99" x14ac:dyDescent="0.25">
      <c r="C254" s="4"/>
    </row>
    <row r="255" spans="2:99" x14ac:dyDescent="0.25">
      <c r="C255" s="4"/>
    </row>
    <row r="256" spans="2:99" x14ac:dyDescent="0.25">
      <c r="C256" s="4"/>
    </row>
    <row r="257" spans="3:3" x14ac:dyDescent="0.25">
      <c r="C257" s="4"/>
    </row>
    <row r="258" spans="3:3" x14ac:dyDescent="0.25">
      <c r="C258" s="4"/>
    </row>
    <row r="259" spans="3:3" x14ac:dyDescent="0.25">
      <c r="C259" s="4"/>
    </row>
    <row r="260" spans="3:3" x14ac:dyDescent="0.25">
      <c r="C260" s="4"/>
    </row>
    <row r="261" spans="3:3" x14ac:dyDescent="0.25">
      <c r="C261" s="4"/>
    </row>
    <row r="262" spans="3:3" x14ac:dyDescent="0.25">
      <c r="C262" s="4"/>
    </row>
    <row r="263" spans="3:3" x14ac:dyDescent="0.25">
      <c r="C263" s="4"/>
    </row>
    <row r="264" spans="3:3" x14ac:dyDescent="0.25">
      <c r="C264" s="4"/>
    </row>
    <row r="265" spans="3:3" x14ac:dyDescent="0.25">
      <c r="C265" s="4"/>
    </row>
    <row r="266" spans="3:3" x14ac:dyDescent="0.25">
      <c r="C266" s="4"/>
    </row>
    <row r="267" spans="3:3" x14ac:dyDescent="0.25">
      <c r="C267" s="4"/>
    </row>
    <row r="268" spans="3:3" x14ac:dyDescent="0.25">
      <c r="C268" s="4"/>
    </row>
    <row r="269" spans="3:3" x14ac:dyDescent="0.25">
      <c r="C269" s="4"/>
    </row>
    <row r="270" spans="3:3" x14ac:dyDescent="0.25">
      <c r="C270" s="4"/>
    </row>
    <row r="271" spans="3:3" x14ac:dyDescent="0.25">
      <c r="C271" s="4"/>
    </row>
    <row r="272" spans="3:3" x14ac:dyDescent="0.25">
      <c r="C272" s="4"/>
    </row>
    <row r="273" spans="3:3" x14ac:dyDescent="0.25">
      <c r="C273" s="4"/>
    </row>
    <row r="274" spans="3:3" x14ac:dyDescent="0.25">
      <c r="C274" s="4"/>
    </row>
    <row r="275" spans="3:3" x14ac:dyDescent="0.25">
      <c r="C275" s="4"/>
    </row>
    <row r="276" spans="3:3" x14ac:dyDescent="0.25">
      <c r="C276" s="4"/>
    </row>
    <row r="277" spans="3:3" x14ac:dyDescent="0.25">
      <c r="C277" s="4"/>
    </row>
    <row r="278" spans="3:3" x14ac:dyDescent="0.25">
      <c r="C278" s="4"/>
    </row>
    <row r="279" spans="3:3" x14ac:dyDescent="0.25">
      <c r="C279" s="4"/>
    </row>
    <row r="280" spans="3:3" x14ac:dyDescent="0.25">
      <c r="C280" s="4"/>
    </row>
    <row r="281" spans="3:3" x14ac:dyDescent="0.25">
      <c r="C281" s="4"/>
    </row>
    <row r="282" spans="3:3" x14ac:dyDescent="0.25">
      <c r="C282" s="4"/>
    </row>
    <row r="283" spans="3:3" x14ac:dyDescent="0.25">
      <c r="C283" s="4"/>
    </row>
    <row r="284" spans="3:3" x14ac:dyDescent="0.25">
      <c r="C284" s="4"/>
    </row>
    <row r="285" spans="3:3" x14ac:dyDescent="0.25">
      <c r="C285" s="4"/>
    </row>
    <row r="286" spans="3:3" x14ac:dyDescent="0.25">
      <c r="C286" s="4"/>
    </row>
    <row r="287" spans="3:3" x14ac:dyDescent="0.25">
      <c r="C287" s="4"/>
    </row>
    <row r="288" spans="3:3" x14ac:dyDescent="0.25">
      <c r="C288" s="4"/>
    </row>
    <row r="289" spans="3:3" x14ac:dyDescent="0.25">
      <c r="C289" s="4"/>
    </row>
    <row r="290" spans="3:3" x14ac:dyDescent="0.25">
      <c r="C290" s="4"/>
    </row>
    <row r="291" spans="3:3" x14ac:dyDescent="0.25">
      <c r="C291" s="4"/>
    </row>
    <row r="292" spans="3:3" x14ac:dyDescent="0.25">
      <c r="C292" s="4"/>
    </row>
    <row r="293" spans="3:3" x14ac:dyDescent="0.25">
      <c r="C293" s="4"/>
    </row>
    <row r="294" spans="3:3" x14ac:dyDescent="0.25">
      <c r="C294" s="4"/>
    </row>
    <row r="295" spans="3:3" x14ac:dyDescent="0.25">
      <c r="C295" s="4"/>
    </row>
    <row r="296" spans="3:3" x14ac:dyDescent="0.25">
      <c r="C296" s="4"/>
    </row>
    <row r="297" spans="3:3" x14ac:dyDescent="0.25">
      <c r="C297" s="4"/>
    </row>
    <row r="298" spans="3:3" x14ac:dyDescent="0.25">
      <c r="C298" s="4"/>
    </row>
    <row r="299" spans="3:3" x14ac:dyDescent="0.25">
      <c r="C299" s="4"/>
    </row>
    <row r="300" spans="3:3" x14ac:dyDescent="0.25">
      <c r="C300" s="4"/>
    </row>
    <row r="301" spans="3:3" x14ac:dyDescent="0.25">
      <c r="C301" s="4"/>
    </row>
    <row r="302" spans="3:3" x14ac:dyDescent="0.25">
      <c r="C302" s="4"/>
    </row>
    <row r="303" spans="3:3" x14ac:dyDescent="0.25">
      <c r="C303" s="4"/>
    </row>
    <row r="304" spans="3:3" x14ac:dyDescent="0.25">
      <c r="C304" s="4"/>
    </row>
    <row r="305" spans="3:3" x14ac:dyDescent="0.25">
      <c r="C305" s="4"/>
    </row>
    <row r="306" spans="3:3" x14ac:dyDescent="0.25">
      <c r="C306" s="4"/>
    </row>
    <row r="307" spans="3:3" x14ac:dyDescent="0.25">
      <c r="C307" s="4"/>
    </row>
    <row r="308" spans="3:3" x14ac:dyDescent="0.25">
      <c r="C308" s="4"/>
    </row>
    <row r="309" spans="3:3" x14ac:dyDescent="0.25">
      <c r="C309" s="4"/>
    </row>
    <row r="310" spans="3:3" x14ac:dyDescent="0.25">
      <c r="C310" s="4"/>
    </row>
    <row r="311" spans="3:3" x14ac:dyDescent="0.25">
      <c r="C311" s="4"/>
    </row>
    <row r="312" spans="3:3" x14ac:dyDescent="0.25">
      <c r="C312" s="4"/>
    </row>
    <row r="313" spans="3:3" x14ac:dyDescent="0.25">
      <c r="C313" s="4"/>
    </row>
    <row r="314" spans="3:3" x14ac:dyDescent="0.25">
      <c r="C314" s="4"/>
    </row>
    <row r="315" spans="3:3" x14ac:dyDescent="0.25">
      <c r="C315" s="4"/>
    </row>
    <row r="316" spans="3:3" x14ac:dyDescent="0.25">
      <c r="C316" s="4"/>
    </row>
    <row r="317" spans="3:3" x14ac:dyDescent="0.25">
      <c r="C317" s="4"/>
    </row>
    <row r="318" spans="3:3" x14ac:dyDescent="0.25">
      <c r="C318" s="4"/>
    </row>
    <row r="319" spans="3:3" x14ac:dyDescent="0.25">
      <c r="C319" s="4"/>
    </row>
    <row r="320" spans="3:3" x14ac:dyDescent="0.25">
      <c r="C320" s="4"/>
    </row>
    <row r="321" spans="3:3" x14ac:dyDescent="0.25">
      <c r="C321" s="4"/>
    </row>
    <row r="322" spans="3:3" x14ac:dyDescent="0.25">
      <c r="C322" s="4"/>
    </row>
    <row r="323" spans="3:3" x14ac:dyDescent="0.25">
      <c r="C323" s="4"/>
    </row>
    <row r="324" spans="3:3" x14ac:dyDescent="0.25">
      <c r="C324" s="4"/>
    </row>
    <row r="325" spans="3:3" x14ac:dyDescent="0.25">
      <c r="C325" s="4"/>
    </row>
    <row r="326" spans="3:3" x14ac:dyDescent="0.25">
      <c r="C326" s="4"/>
    </row>
    <row r="327" spans="3:3" x14ac:dyDescent="0.25">
      <c r="C327" s="4"/>
    </row>
    <row r="328" spans="3:3" x14ac:dyDescent="0.25">
      <c r="C328" s="4"/>
    </row>
    <row r="329" spans="3:3" x14ac:dyDescent="0.25">
      <c r="C329" s="4"/>
    </row>
    <row r="330" spans="3:3" x14ac:dyDescent="0.25">
      <c r="C330" s="4"/>
    </row>
    <row r="331" spans="3:3" x14ac:dyDescent="0.25">
      <c r="C331" s="4"/>
    </row>
    <row r="332" spans="3:3" x14ac:dyDescent="0.25">
      <c r="C332" s="4"/>
    </row>
    <row r="333" spans="3:3" x14ac:dyDescent="0.25">
      <c r="C333" s="4"/>
    </row>
    <row r="334" spans="3:3" x14ac:dyDescent="0.25">
      <c r="C334" s="4"/>
    </row>
    <row r="335" spans="3:3" x14ac:dyDescent="0.25">
      <c r="C335" s="4"/>
    </row>
    <row r="336" spans="3:3" x14ac:dyDescent="0.25">
      <c r="C336" s="4"/>
    </row>
    <row r="337" spans="3:3" x14ac:dyDescent="0.25">
      <c r="C337" s="4"/>
    </row>
    <row r="338" spans="3:3" x14ac:dyDescent="0.25">
      <c r="C338" s="4"/>
    </row>
    <row r="339" spans="3:3" x14ac:dyDescent="0.25">
      <c r="C339" s="4"/>
    </row>
    <row r="340" spans="3:3" x14ac:dyDescent="0.25">
      <c r="C340" s="4"/>
    </row>
    <row r="341" spans="3:3" x14ac:dyDescent="0.25">
      <c r="C341" s="4"/>
    </row>
    <row r="342" spans="3:3" x14ac:dyDescent="0.25">
      <c r="C342" s="4"/>
    </row>
    <row r="343" spans="3:3" x14ac:dyDescent="0.25">
      <c r="C343" s="4"/>
    </row>
    <row r="344" spans="3:3" x14ac:dyDescent="0.25">
      <c r="C344" s="4"/>
    </row>
    <row r="345" spans="3:3" x14ac:dyDescent="0.25">
      <c r="C345" s="4"/>
    </row>
    <row r="346" spans="3:3" x14ac:dyDescent="0.25">
      <c r="C346" s="4"/>
    </row>
    <row r="347" spans="3:3" x14ac:dyDescent="0.25">
      <c r="C347" s="4"/>
    </row>
    <row r="348" spans="3:3" x14ac:dyDescent="0.25">
      <c r="C348" s="4"/>
    </row>
    <row r="349" spans="3:3" x14ac:dyDescent="0.25">
      <c r="C349" s="4"/>
    </row>
    <row r="350" spans="3:3" x14ac:dyDescent="0.25">
      <c r="C350" s="4"/>
    </row>
    <row r="351" spans="3:3" x14ac:dyDescent="0.25">
      <c r="C351" s="4"/>
    </row>
    <row r="352" spans="3:3" x14ac:dyDescent="0.25">
      <c r="C352" s="4"/>
    </row>
    <row r="353" spans="3:3" x14ac:dyDescent="0.25">
      <c r="C353" s="4"/>
    </row>
    <row r="354" spans="3:3" x14ac:dyDescent="0.25">
      <c r="C354" s="4"/>
    </row>
    <row r="355" spans="3:3" x14ac:dyDescent="0.25">
      <c r="C355" s="4"/>
    </row>
    <row r="356" spans="3:3" x14ac:dyDescent="0.25">
      <c r="C356" s="4"/>
    </row>
    <row r="357" spans="3:3" x14ac:dyDescent="0.25">
      <c r="C357" s="4"/>
    </row>
    <row r="358" spans="3:3" x14ac:dyDescent="0.25">
      <c r="C358" s="4"/>
    </row>
    <row r="359" spans="3:3" x14ac:dyDescent="0.25">
      <c r="C359" s="4"/>
    </row>
    <row r="360" spans="3:3" x14ac:dyDescent="0.25">
      <c r="C360" s="4"/>
    </row>
    <row r="361" spans="3:3" x14ac:dyDescent="0.25">
      <c r="C361" s="4"/>
    </row>
    <row r="362" spans="3:3" x14ac:dyDescent="0.25">
      <c r="C362" s="4"/>
    </row>
    <row r="363" spans="3:3" x14ac:dyDescent="0.25">
      <c r="C363" s="4"/>
    </row>
    <row r="364" spans="3:3" x14ac:dyDescent="0.25">
      <c r="C364" s="4"/>
    </row>
    <row r="365" spans="3:3" x14ac:dyDescent="0.25">
      <c r="C365" s="4"/>
    </row>
    <row r="366" spans="3:3" x14ac:dyDescent="0.25">
      <c r="C366" s="4"/>
    </row>
    <row r="367" spans="3:3" x14ac:dyDescent="0.25">
      <c r="C367" s="4"/>
    </row>
    <row r="368" spans="3:3" x14ac:dyDescent="0.25">
      <c r="C368" s="4"/>
    </row>
    <row r="369" spans="3:3" x14ac:dyDescent="0.25">
      <c r="C369" s="4"/>
    </row>
  </sheetData>
  <sheetProtection formatCells="0"/>
  <pageMargins left="0.78740157499999996" right="0.78740157499999996" top="0.984251969" bottom="0.984251969" header="0.4921259845" footer="0.4921259845"/>
  <pageSetup paperSize="9" scale="72" orientation="landscape" r:id="rId1"/>
  <headerFooter alignWithMargins="0"/>
  <colBreaks count="1" manualBreakCount="1">
    <brk id="10" max="26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35"/>
  </sheetPr>
  <dimension ref="A1:Z303"/>
  <sheetViews>
    <sheetView zoomScale="75" zoomScaleNormal="75" workbookViewId="0">
      <selection activeCell="B1" sqref="B1"/>
    </sheetView>
  </sheetViews>
  <sheetFormatPr defaultRowHeight="13.2" x14ac:dyDescent="0.25"/>
  <cols>
    <col min="1" max="1" width="3.109375" customWidth="1"/>
    <col min="2" max="2" width="17.44140625" customWidth="1"/>
    <col min="3" max="3" width="10.6640625" customWidth="1"/>
    <col min="4" max="4" width="15.33203125" customWidth="1"/>
    <col min="6" max="6" width="6.88671875" customWidth="1"/>
    <col min="7" max="7" width="35.109375" customWidth="1"/>
    <col min="8" max="8" width="29.109375" customWidth="1"/>
    <col min="9" max="9" width="16.88671875" customWidth="1"/>
    <col min="10" max="10" width="76.88671875" bestFit="1" customWidth="1"/>
  </cols>
  <sheetData>
    <row r="1" spans="1:26" ht="12.75" customHeight="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5"/>
      <c r="N1" s="5"/>
    </row>
    <row r="2" spans="1:26" ht="13.8" x14ac:dyDescent="0.25">
      <c r="A2" s="7"/>
      <c r="B2" s="48" t="s">
        <v>93</v>
      </c>
      <c r="C2" s="27"/>
      <c r="D2" s="27"/>
      <c r="E2" s="7"/>
      <c r="F2" s="54" t="s">
        <v>94</v>
      </c>
      <c r="G2" s="55"/>
      <c r="H2" s="56"/>
      <c r="I2" s="57"/>
      <c r="J2" s="7"/>
      <c r="K2" s="7"/>
      <c r="L2" s="7"/>
      <c r="M2" s="5"/>
      <c r="N2" s="5"/>
    </row>
    <row r="3" spans="1:26" ht="14.4" thickBot="1" x14ac:dyDescent="0.3">
      <c r="A3" s="7"/>
      <c r="B3" s="58"/>
      <c r="C3" s="59"/>
      <c r="D3" s="59"/>
      <c r="E3" s="9"/>
      <c r="F3" s="60"/>
      <c r="G3" s="61"/>
      <c r="H3" s="62"/>
      <c r="I3" s="29"/>
      <c r="J3" s="147"/>
      <c r="K3" s="7"/>
      <c r="L3" s="7"/>
      <c r="M3" s="5"/>
      <c r="N3" s="5"/>
    </row>
    <row r="4" spans="1:26" ht="6.75" customHeight="1" thickTop="1" thickBot="1" x14ac:dyDescent="0.3">
      <c r="A4" s="29"/>
      <c r="E4" s="7"/>
      <c r="F4" s="64"/>
      <c r="G4" s="65"/>
      <c r="H4" s="66"/>
      <c r="I4" s="148"/>
      <c r="J4" s="149"/>
      <c r="K4" s="7"/>
      <c r="L4" s="7"/>
      <c r="M4" s="5"/>
      <c r="N4" s="5"/>
    </row>
    <row r="5" spans="1:26" ht="14.4" thickTop="1" x14ac:dyDescent="0.25">
      <c r="A5" s="60"/>
      <c r="B5" s="49" t="s">
        <v>55</v>
      </c>
      <c r="C5" s="50" t="s">
        <v>54</v>
      </c>
      <c r="D5" s="51" t="s">
        <v>255</v>
      </c>
      <c r="E5" s="7"/>
      <c r="F5" s="52" t="s">
        <v>60</v>
      </c>
      <c r="G5" s="63" t="s">
        <v>61</v>
      </c>
      <c r="H5" s="63" t="s">
        <v>62</v>
      </c>
      <c r="I5" s="143" t="s">
        <v>63</v>
      </c>
      <c r="J5" s="145" t="s">
        <v>253</v>
      </c>
      <c r="K5" s="7"/>
      <c r="L5" s="7"/>
      <c r="M5" s="5"/>
      <c r="N5" s="5"/>
    </row>
    <row r="6" spans="1:26" ht="13.8" x14ac:dyDescent="0.25">
      <c r="A6" s="7"/>
      <c r="B6" s="22" t="s">
        <v>59</v>
      </c>
      <c r="C6" s="154">
        <v>22</v>
      </c>
      <c r="D6" s="155">
        <v>30</v>
      </c>
      <c r="E6" s="7"/>
      <c r="F6" s="97">
        <v>3</v>
      </c>
      <c r="G6" s="96" t="s">
        <v>318</v>
      </c>
      <c r="H6" s="100">
        <f>('2019-ÚČ'!J16+'2018-ÚČ'!J16+'2017-ÚČ'!J16)/3</f>
        <v>3</v>
      </c>
      <c r="I6" s="144" t="str">
        <f t="shared" ref="I6:I26" si="0">IF(H6&lt;=6,$B$10,IF(H6&lt;=9,$B$9,IF(H6&lt;=14,$B$8,IF(H6&gt;22,$B$6,$B$7))))</f>
        <v>E - NE</v>
      </c>
      <c r="J6" s="146" t="s">
        <v>326</v>
      </c>
      <c r="K6" s="7"/>
      <c r="L6" s="7"/>
      <c r="M6" s="5"/>
      <c r="N6" s="5"/>
    </row>
    <row r="7" spans="1:26" ht="13.8" x14ac:dyDescent="0.25">
      <c r="A7" s="7"/>
      <c r="B7" s="22" t="s">
        <v>58</v>
      </c>
      <c r="C7" s="154">
        <v>14</v>
      </c>
      <c r="D7" s="155">
        <v>22</v>
      </c>
      <c r="E7" s="7"/>
      <c r="F7" s="97">
        <v>3</v>
      </c>
      <c r="G7" s="96" t="s">
        <v>288</v>
      </c>
      <c r="H7" s="100">
        <f>('2018-ÚČ'!J16+'2017-ÚČ'!J16+'2016-ÚČ'!J16)/3</f>
        <v>3</v>
      </c>
      <c r="I7" s="144" t="str">
        <f t="shared" si="0"/>
        <v>E - NE</v>
      </c>
      <c r="J7" s="146" t="s">
        <v>295</v>
      </c>
      <c r="K7" s="7"/>
      <c r="L7" s="7"/>
      <c r="M7" s="5"/>
      <c r="N7" s="5"/>
    </row>
    <row r="8" spans="1:26" ht="13.8" x14ac:dyDescent="0.25">
      <c r="A8" s="7"/>
      <c r="B8" s="22" t="s">
        <v>57</v>
      </c>
      <c r="C8" s="154">
        <v>9</v>
      </c>
      <c r="D8" s="155">
        <v>14</v>
      </c>
      <c r="E8" s="7"/>
      <c r="F8" s="97">
        <v>3</v>
      </c>
      <c r="G8" s="96" t="s">
        <v>256</v>
      </c>
      <c r="H8" s="20">
        <f>('2017-ÚČ'!J16+'2016-ÚČ'!J16+'2015-ÚČ'!J16)/3</f>
        <v>3</v>
      </c>
      <c r="I8" s="144" t="str">
        <f t="shared" si="0"/>
        <v>E - NE</v>
      </c>
      <c r="J8" s="146" t="s">
        <v>257</v>
      </c>
      <c r="K8" s="7"/>
      <c r="L8" s="7"/>
      <c r="M8" s="5"/>
      <c r="N8" s="5"/>
    </row>
    <row r="9" spans="1:26" ht="13.8" x14ac:dyDescent="0.25">
      <c r="A9" s="7"/>
      <c r="B9" s="52" t="s">
        <v>140</v>
      </c>
      <c r="C9" s="156">
        <v>6</v>
      </c>
      <c r="D9" s="157">
        <v>9</v>
      </c>
      <c r="E9" s="7"/>
      <c r="F9" s="97">
        <v>2</v>
      </c>
      <c r="G9" s="96" t="s">
        <v>319</v>
      </c>
      <c r="H9" s="20">
        <f>('2019-ÚČ'!J16+'2018-ÚČ'!J16)/2</f>
        <v>3</v>
      </c>
      <c r="I9" s="144" t="str">
        <f t="shared" si="0"/>
        <v>E - NE</v>
      </c>
      <c r="J9" s="146" t="s">
        <v>327</v>
      </c>
      <c r="K9" s="7"/>
      <c r="L9" s="7"/>
      <c r="M9" s="5"/>
      <c r="N9" s="5"/>
      <c r="X9" s="6"/>
    </row>
    <row r="10" spans="1:26" ht="14.4" thickBot="1" x14ac:dyDescent="0.3">
      <c r="A10" s="7"/>
      <c r="B10" s="185" t="s">
        <v>56</v>
      </c>
      <c r="C10" s="186">
        <v>0</v>
      </c>
      <c r="D10" s="187">
        <v>6</v>
      </c>
      <c r="E10" s="7"/>
      <c r="F10" s="97">
        <v>2</v>
      </c>
      <c r="G10" s="96" t="s">
        <v>320</v>
      </c>
      <c r="H10" s="20">
        <f>('2018-ÚČ'!J16+'2017-ÚČ'!J16)/2</f>
        <v>3</v>
      </c>
      <c r="I10" s="144" t="str">
        <f t="shared" si="0"/>
        <v>E - NE</v>
      </c>
      <c r="J10" s="146" t="s">
        <v>296</v>
      </c>
      <c r="K10" s="7"/>
      <c r="L10" s="7"/>
      <c r="M10" s="5"/>
      <c r="N10" s="5"/>
      <c r="X10" s="6"/>
    </row>
    <row r="11" spans="1:26" ht="14.4" thickTop="1" x14ac:dyDescent="0.25">
      <c r="A11" s="7"/>
      <c r="B11" s="115"/>
      <c r="C11" s="184"/>
      <c r="D11" s="184"/>
      <c r="E11" s="7"/>
      <c r="F11" s="138">
        <v>2</v>
      </c>
      <c r="G11" s="96" t="s">
        <v>289</v>
      </c>
      <c r="H11" s="20">
        <f>('2017-ÚČ'!J16+'2016-ÚČ'!J16)/2</f>
        <v>3</v>
      </c>
      <c r="I11" s="144" t="str">
        <f t="shared" si="0"/>
        <v>E - NE</v>
      </c>
      <c r="J11" s="146" t="s">
        <v>258</v>
      </c>
      <c r="K11" s="7"/>
      <c r="L11" s="7"/>
      <c r="M11" s="5"/>
      <c r="N11" s="5"/>
    </row>
    <row r="12" spans="1:26" ht="13.8" x14ac:dyDescent="0.25">
      <c r="A12" s="7"/>
      <c r="B12" s="115"/>
      <c r="C12" s="184"/>
      <c r="D12" s="184"/>
      <c r="E12" s="7"/>
      <c r="F12" s="97">
        <v>3</v>
      </c>
      <c r="G12" s="96" t="s">
        <v>321</v>
      </c>
      <c r="H12" s="20">
        <f>('2019-DE'!I16+'2018-DE'!I16+'2017-DE'!I16)/3</f>
        <v>6</v>
      </c>
      <c r="I12" s="144" t="str">
        <f t="shared" si="0"/>
        <v>E - NE</v>
      </c>
      <c r="J12" s="146" t="s">
        <v>328</v>
      </c>
      <c r="K12" s="7"/>
      <c r="L12" s="7"/>
      <c r="M12" s="5"/>
      <c r="N12" s="5"/>
    </row>
    <row r="13" spans="1:26" ht="13.8" x14ac:dyDescent="0.25">
      <c r="A13" s="7"/>
      <c r="B13" s="29"/>
      <c r="C13" s="29"/>
      <c r="D13" s="112"/>
      <c r="E13" s="7"/>
      <c r="F13" s="97">
        <v>3</v>
      </c>
      <c r="G13" s="96" t="s">
        <v>290</v>
      </c>
      <c r="H13" s="20">
        <f>('2018-DE'!I16+'2017-DE'!I16+'2016-DE'!I16)/3</f>
        <v>6</v>
      </c>
      <c r="I13" s="144" t="str">
        <f t="shared" si="0"/>
        <v>E - NE</v>
      </c>
      <c r="J13" s="146" t="s">
        <v>297</v>
      </c>
      <c r="K13" s="7"/>
      <c r="L13" s="7"/>
      <c r="M13" s="5"/>
      <c r="N13" s="5"/>
    </row>
    <row r="14" spans="1:26" ht="13.8" x14ac:dyDescent="0.25">
      <c r="A14" s="7"/>
      <c r="B14" s="29"/>
      <c r="C14" s="29"/>
      <c r="D14" s="112"/>
      <c r="E14" s="141"/>
      <c r="F14" s="135">
        <v>3</v>
      </c>
      <c r="G14" s="96" t="s">
        <v>259</v>
      </c>
      <c r="H14" s="20">
        <f>('2017-DE'!I16+'2016-DE'!I16+'2015-DE'!I16)/3</f>
        <v>6</v>
      </c>
      <c r="I14" s="144" t="str">
        <f t="shared" si="0"/>
        <v>E - NE</v>
      </c>
      <c r="J14" s="146" t="s">
        <v>260</v>
      </c>
      <c r="K14" s="7"/>
      <c r="L14" s="7"/>
      <c r="M14" s="5"/>
      <c r="N14" s="5"/>
    </row>
    <row r="15" spans="1:26" ht="13.8" x14ac:dyDescent="0.25">
      <c r="A15" s="7"/>
      <c r="D15" s="6"/>
      <c r="E15" s="141"/>
      <c r="F15" s="135">
        <v>2</v>
      </c>
      <c r="G15" s="96" t="s">
        <v>322</v>
      </c>
      <c r="H15" s="20">
        <f>('2019-DE'!I16+'2018-DE'!I16)/2</f>
        <v>6</v>
      </c>
      <c r="I15" s="144" t="str">
        <f t="shared" si="0"/>
        <v>E - NE</v>
      </c>
      <c r="J15" s="146" t="s">
        <v>329</v>
      </c>
      <c r="K15" s="7"/>
      <c r="L15" s="7"/>
      <c r="M15" s="5"/>
      <c r="N15" s="5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3.8" x14ac:dyDescent="0.25">
      <c r="A16" s="134"/>
      <c r="B16" s="133"/>
      <c r="C16" s="136"/>
      <c r="D16" s="137"/>
      <c r="E16" s="141"/>
      <c r="F16" s="97">
        <v>2</v>
      </c>
      <c r="G16" s="96" t="s">
        <v>291</v>
      </c>
      <c r="H16" s="20">
        <f>('2018-DE'!I16+'2017-DE'!I16)/2</f>
        <v>6</v>
      </c>
      <c r="I16" s="144" t="str">
        <f t="shared" si="0"/>
        <v>E - NE</v>
      </c>
      <c r="J16" s="146" t="s">
        <v>330</v>
      </c>
      <c r="K16" s="7"/>
      <c r="L16" s="7"/>
      <c r="M16" s="5"/>
      <c r="N16" s="5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3.8" x14ac:dyDescent="0.25">
      <c r="A17" s="7"/>
      <c r="B17" s="7"/>
      <c r="C17" s="7"/>
      <c r="D17" s="7"/>
      <c r="E17" s="141"/>
      <c r="F17" s="97">
        <v>2</v>
      </c>
      <c r="G17" s="96" t="s">
        <v>261</v>
      </c>
      <c r="H17" s="20">
        <f>('2017-DE'!I16+'2016-DE'!I16)/2</f>
        <v>6</v>
      </c>
      <c r="I17" s="144" t="str">
        <f t="shared" si="0"/>
        <v>E - NE</v>
      </c>
      <c r="J17" s="146" t="s">
        <v>262</v>
      </c>
      <c r="K17" s="7"/>
      <c r="L17" s="7"/>
      <c r="M17" s="5"/>
      <c r="N17" s="5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3.8" x14ac:dyDescent="0.25">
      <c r="A18" s="7"/>
      <c r="B18" s="7"/>
      <c r="C18" s="7"/>
      <c r="D18" s="7"/>
      <c r="E18" s="141"/>
      <c r="F18" s="97">
        <v>3</v>
      </c>
      <c r="G18" s="96" t="s">
        <v>323</v>
      </c>
      <c r="H18" s="20">
        <f>('2019-ÚČ'!J16+'2018-ÚČ'!J16+'2017-DE'!I16)/3</f>
        <v>4</v>
      </c>
      <c r="I18" s="144" t="str">
        <f t="shared" si="0"/>
        <v>E - NE</v>
      </c>
      <c r="J18" s="146" t="s">
        <v>331</v>
      </c>
      <c r="K18" s="7"/>
      <c r="L18" s="7"/>
      <c r="M18" s="5"/>
      <c r="N18" s="5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3.8" x14ac:dyDescent="0.25">
      <c r="A19" s="7"/>
      <c r="B19" s="7"/>
      <c r="C19" s="7"/>
      <c r="D19" s="7"/>
      <c r="E19" s="7"/>
      <c r="F19" s="97">
        <v>3</v>
      </c>
      <c r="G19" s="96" t="s">
        <v>292</v>
      </c>
      <c r="H19" s="20">
        <f>('2018-ÚČ'!J16+'2017-ÚČ'!J16+'2016-DE'!I16)/3</f>
        <v>4</v>
      </c>
      <c r="I19" s="144" t="str">
        <f t="shared" si="0"/>
        <v>E - NE</v>
      </c>
      <c r="J19" s="146" t="s">
        <v>298</v>
      </c>
      <c r="K19" s="7"/>
      <c r="L19" s="7"/>
      <c r="M19" s="5"/>
      <c r="N19" s="5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3.8" x14ac:dyDescent="0.25">
      <c r="A20" s="7"/>
      <c r="B20" s="7"/>
      <c r="C20" s="7"/>
      <c r="D20" s="7"/>
      <c r="E20" s="7"/>
      <c r="F20" s="97">
        <v>3</v>
      </c>
      <c r="G20" s="96" t="s">
        <v>263</v>
      </c>
      <c r="H20" s="20">
        <f>('2017-ÚČ'!J16+'2016-ÚČ'!J16+'2015-DE'!I16)/3</f>
        <v>4</v>
      </c>
      <c r="I20" s="144" t="str">
        <f t="shared" si="0"/>
        <v>E - NE</v>
      </c>
      <c r="J20" s="146" t="s">
        <v>264</v>
      </c>
      <c r="K20" s="7"/>
      <c r="L20" s="7"/>
      <c r="M20" s="5"/>
      <c r="N20" s="5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3.8" x14ac:dyDescent="0.25">
      <c r="A21" s="7"/>
      <c r="B21" s="8"/>
      <c r="C21" s="8"/>
      <c r="D21" s="8"/>
      <c r="E21" s="7"/>
      <c r="F21" s="97">
        <v>3</v>
      </c>
      <c r="G21" s="96" t="s">
        <v>324</v>
      </c>
      <c r="H21" s="20">
        <f>('2019-ÚČ'!J16+'2018-DE'!I16+'2017-DE'!I16)/3</f>
        <v>5</v>
      </c>
      <c r="I21" s="144" t="str">
        <f>IF(H21&lt;=6,$B$10,IF(H21&lt;=9,$B$9,IF(H21&lt;=14,$B$8,IF(H21&gt;22,$B$6,$B$7))))</f>
        <v>E - NE</v>
      </c>
      <c r="J21" s="146" t="s">
        <v>332</v>
      </c>
      <c r="K21" s="7"/>
      <c r="L21" s="7"/>
      <c r="M21" s="5"/>
      <c r="N21" s="5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3.8" x14ac:dyDescent="0.25">
      <c r="A22" s="7"/>
      <c r="B22" s="8"/>
      <c r="C22" s="8"/>
      <c r="D22" s="8"/>
      <c r="E22" s="7"/>
      <c r="F22" s="97">
        <v>3</v>
      </c>
      <c r="G22" s="96" t="s">
        <v>293</v>
      </c>
      <c r="H22" s="20">
        <f>('2018-ÚČ'!J16+'2017-DE'!I16+'2016-DE'!I16)/3</f>
        <v>5</v>
      </c>
      <c r="I22" s="144" t="str">
        <f t="shared" si="0"/>
        <v>E - NE</v>
      </c>
      <c r="J22" s="146" t="s">
        <v>299</v>
      </c>
      <c r="K22" s="7"/>
      <c r="L22" s="7"/>
      <c r="M22" s="5"/>
      <c r="N22" s="5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3.8" x14ac:dyDescent="0.25">
      <c r="A23" s="7"/>
      <c r="B23" s="8"/>
      <c r="C23" s="8"/>
      <c r="D23" s="8"/>
      <c r="E23" s="7"/>
      <c r="F23" s="97">
        <v>3</v>
      </c>
      <c r="G23" s="96" t="s">
        <v>269</v>
      </c>
      <c r="H23" s="20">
        <f>('2017-ÚČ'!J16+'2016-DE'!I16+'2015-DE'!I16)/3</f>
        <v>5</v>
      </c>
      <c r="I23" s="144" t="str">
        <f t="shared" si="0"/>
        <v>E - NE</v>
      </c>
      <c r="J23" s="146" t="s">
        <v>270</v>
      </c>
      <c r="K23" s="7"/>
      <c r="L23" s="7"/>
      <c r="M23" s="5"/>
      <c r="N23" s="5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3.8" x14ac:dyDescent="0.25">
      <c r="A24" s="7"/>
      <c r="B24" s="7"/>
      <c r="C24" s="7"/>
      <c r="D24" s="7"/>
      <c r="E24" s="7"/>
      <c r="F24" s="97">
        <v>2</v>
      </c>
      <c r="G24" s="96" t="s">
        <v>325</v>
      </c>
      <c r="H24" s="20">
        <f>('2019-ÚČ'!J16+'2018-DE'!I16)/2</f>
        <v>4.5</v>
      </c>
      <c r="I24" s="144" t="str">
        <f t="shared" si="0"/>
        <v>E - NE</v>
      </c>
      <c r="J24" s="146" t="s">
        <v>333</v>
      </c>
      <c r="K24" s="7"/>
      <c r="L24" s="7"/>
      <c r="M24" s="5"/>
      <c r="N24" s="5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3.8" x14ac:dyDescent="0.25">
      <c r="A25" s="7"/>
      <c r="B25" s="7"/>
      <c r="C25" s="7"/>
      <c r="D25" s="7"/>
      <c r="E25" s="7"/>
      <c r="F25" s="97">
        <v>2</v>
      </c>
      <c r="G25" s="96" t="s">
        <v>294</v>
      </c>
      <c r="H25" s="20">
        <f>('2018-ÚČ'!J16+'2017-DE'!I16)/2</f>
        <v>4.5</v>
      </c>
      <c r="I25" s="144" t="str">
        <f t="shared" si="0"/>
        <v>E - NE</v>
      </c>
      <c r="J25" s="146" t="s">
        <v>300</v>
      </c>
      <c r="K25" s="7"/>
      <c r="L25" s="7"/>
      <c r="M25" s="5"/>
      <c r="N25" s="5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4.4" thickBot="1" x14ac:dyDescent="0.3">
      <c r="A26" s="7"/>
      <c r="B26" s="7"/>
      <c r="C26" s="7"/>
      <c r="D26" s="7"/>
      <c r="E26" s="7"/>
      <c r="F26" s="139">
        <v>2</v>
      </c>
      <c r="G26" s="140" t="s">
        <v>265</v>
      </c>
      <c r="H26" s="53">
        <f>('2017-ÚČ'!J16+'2016-DE'!I16)/2</f>
        <v>4.5</v>
      </c>
      <c r="I26" s="189" t="str">
        <f t="shared" si="0"/>
        <v>E - NE</v>
      </c>
      <c r="J26" s="188" t="s">
        <v>266</v>
      </c>
      <c r="K26" s="7"/>
      <c r="L26" s="7"/>
      <c r="M26" s="5"/>
      <c r="N26" s="5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4.4" thickTop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5"/>
      <c r="N27" s="5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3.8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5"/>
      <c r="N28" s="5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3.8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5"/>
      <c r="N29" s="5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3.8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5"/>
      <c r="N30" s="5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3.8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5"/>
      <c r="N31" s="5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3.8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5"/>
      <c r="N32" s="5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3.8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5"/>
      <c r="N33" s="5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3.8" x14ac:dyDescent="0.25">
      <c r="A34" s="7"/>
      <c r="B34" s="7"/>
      <c r="C34" s="7"/>
      <c r="D34" s="7"/>
      <c r="E34" s="9"/>
      <c r="F34" s="7"/>
      <c r="G34" s="7"/>
      <c r="H34" s="7"/>
      <c r="I34" s="7"/>
      <c r="J34" s="7"/>
      <c r="K34" s="7"/>
      <c r="L34" s="7"/>
      <c r="M34" s="5"/>
      <c r="N34" s="5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3.8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5"/>
      <c r="N35" s="5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3.8" x14ac:dyDescent="0.25">
      <c r="A36" s="7"/>
      <c r="B36" s="7"/>
      <c r="C36" s="7"/>
      <c r="D36" s="7"/>
      <c r="E36" s="7"/>
      <c r="F36" s="5"/>
      <c r="G36" s="5"/>
      <c r="H36" s="5"/>
      <c r="I36" s="5"/>
      <c r="J36" s="5"/>
      <c r="K36" s="7"/>
      <c r="L36" s="7"/>
      <c r="M36" s="5"/>
      <c r="N36" s="5"/>
    </row>
    <row r="37" spans="1:26" ht="13.8" x14ac:dyDescent="0.25">
      <c r="A37" s="7"/>
      <c r="B37" s="7"/>
      <c r="C37" s="7"/>
      <c r="D37" s="7"/>
      <c r="E37" s="7"/>
      <c r="F37" s="5"/>
      <c r="G37" s="5"/>
      <c r="H37" s="5"/>
      <c r="I37" s="5"/>
      <c r="J37" s="5"/>
      <c r="K37" s="7"/>
      <c r="L37" s="7"/>
      <c r="M37" s="5"/>
      <c r="N37" s="5"/>
    </row>
    <row r="38" spans="1:26" ht="13.8" x14ac:dyDescent="0.25">
      <c r="A38" s="7"/>
      <c r="B38" s="7"/>
      <c r="C38" s="7"/>
      <c r="D38" s="7"/>
      <c r="E38" s="7"/>
      <c r="F38" s="5"/>
      <c r="G38" s="5"/>
      <c r="H38" s="5"/>
      <c r="I38" s="5"/>
      <c r="J38" s="5"/>
      <c r="K38" s="7"/>
      <c r="L38" s="7"/>
      <c r="M38" s="5"/>
      <c r="N38" s="5"/>
    </row>
    <row r="39" spans="1:26" ht="13.8" x14ac:dyDescent="0.25">
      <c r="A39" s="7"/>
      <c r="B39" s="7"/>
      <c r="C39" s="7"/>
      <c r="D39" s="7"/>
      <c r="E39" s="7"/>
      <c r="F39" s="5"/>
      <c r="G39" s="5"/>
      <c r="H39" s="5"/>
      <c r="I39" s="5"/>
      <c r="J39" s="5"/>
      <c r="K39" s="7"/>
      <c r="L39" s="7"/>
      <c r="M39" s="5"/>
      <c r="N39" s="5"/>
    </row>
    <row r="40" spans="1:26" ht="13.8" x14ac:dyDescent="0.25">
      <c r="A40" s="7"/>
      <c r="B40" s="7"/>
      <c r="C40" s="7"/>
      <c r="D40" s="7"/>
      <c r="E40" s="7"/>
      <c r="F40" s="5"/>
      <c r="G40" s="5"/>
      <c r="H40" s="5"/>
      <c r="I40" s="5"/>
      <c r="J40" s="5"/>
      <c r="K40" s="7"/>
      <c r="L40" s="7"/>
      <c r="M40" s="5"/>
      <c r="N40" s="5"/>
    </row>
    <row r="41" spans="1:26" ht="13.8" x14ac:dyDescent="0.25">
      <c r="A41" s="7"/>
      <c r="B41" s="7"/>
      <c r="C41" s="7"/>
      <c r="D41" s="7"/>
      <c r="E41" s="7"/>
      <c r="F41" s="5"/>
      <c r="G41" s="5"/>
      <c r="H41" s="5"/>
      <c r="I41" s="5"/>
      <c r="J41" s="5"/>
      <c r="K41" s="7"/>
      <c r="L41" s="7"/>
      <c r="M41" s="5"/>
      <c r="N41" s="5"/>
    </row>
    <row r="42" spans="1:26" ht="13.8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26" ht="13.8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26" ht="13.8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26" ht="13.8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26" ht="13.8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26" ht="13.8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26" ht="13.8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3.8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3.8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3.8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3.8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3.8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3.8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3.8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3.8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3.8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3.8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3.8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3.8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3.8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3.8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3.8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3.8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3.8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3.8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3.8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3.8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3.8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3.8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3.8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3.8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3.8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13.8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13.8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13.8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ht="13.8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ht="13.8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13.8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3.8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13.8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3.8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3.8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3.8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13.8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ht="13.8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ht="13.8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ht="13.8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13.8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ht="13.8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ht="13.8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ht="13.8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ht="13.8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ht="13.8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ht="13.8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ht="13.8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ht="13.8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3.8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13.8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ht="13.8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ht="13.8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ht="13.8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3.8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ht="13.8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ht="13.8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3.8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ht="13.8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ht="13.8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ht="13.8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3.8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ht="13.8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ht="13.8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ht="13.8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ht="13.8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ht="13.8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ht="13.8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ht="13.8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ht="13.8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ht="13.8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ht="13.8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ht="13.8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ht="13.8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3.8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ht="13.8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ht="13.8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ht="13.8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ht="13.8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ht="13.8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ht="13.8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ht="13.8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ht="13.8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ht="13.8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ht="13.8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ht="13.8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ht="13.8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ht="13.8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ht="13.8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ht="13.8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ht="13.8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ht="13.8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ht="13.8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ht="13.8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ht="13.8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ht="13.8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ht="13.8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ht="13.8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ht="13.8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ht="13.8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ht="13.8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ht="13.8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ht="13.8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ht="13.8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ht="13.8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ht="13.8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ht="13.8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ht="13.8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ht="13.8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ht="13.8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ht="13.8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ht="13.8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ht="13.8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ht="13.8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ht="13.8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ht="13.8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13.8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ht="13.8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ht="13.8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ht="13.8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ht="13.8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ht="13.8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ht="13.8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ht="13.8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ht="13.8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ht="13.8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ht="13.8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ht="13.8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ht="13.8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ht="13.8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ht="13.8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ht="13.8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ht="13.8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ht="13.8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ht="13.8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ht="13.8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ht="13.8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ht="13.8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ht="13.8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ht="13.8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ht="13.8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ht="13.8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ht="13.8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ht="13.8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ht="13.8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ht="13.8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ht="13.8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ht="13.8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ht="13.8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ht="13.8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ht="13.8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ht="13.8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ht="13.8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ht="13.8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ht="13.8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ht="13.8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ht="13.8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ht="13.8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ht="13.8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ht="13.8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ht="13.8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ht="13.8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ht="13.8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ht="13.8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ht="13.8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ht="13.8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ht="13.8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ht="13.8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ht="13.8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ht="13.8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ht="13.8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ht="13.8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ht="13.8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ht="13.8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ht="13.8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ht="13.8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ht="13.8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ht="13.8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ht="13.8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ht="13.8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ht="13.8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ht="13.8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ht="13.8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ht="13.8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ht="13.8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ht="13.8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ht="13.8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ht="13.8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ht="13.8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ht="13.8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ht="13.8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ht="13.8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ht="13.8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ht="13.8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ht="13.8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ht="13.8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ht="13.8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ht="13.8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ht="13.8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ht="13.8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ht="13.8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ht="13.8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ht="13.8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ht="13.8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ht="13.8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ht="13.8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ht="13.8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ht="13.8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ht="13.8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ht="13.8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ht="13.8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ht="13.8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ht="13.8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ht="13.8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ht="13.8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1:14" ht="13.8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ht="13.8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ht="13.8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ht="13.8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1:14" ht="13.8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1:14" ht="13.8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1:14" ht="13.8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1:14" ht="13.8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1:14" ht="13.8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1:14" ht="13.8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</row>
    <row r="274" spans="1:14" ht="13.8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1:14" ht="13.8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</row>
    <row r="276" spans="1:14" ht="13.8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</row>
    <row r="277" spans="1:14" ht="13.8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1:14" ht="13.8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</row>
    <row r="279" spans="1:14" ht="13.8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</row>
    <row r="280" spans="1:14" ht="13.8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</row>
    <row r="281" spans="1:14" ht="13.8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</row>
    <row r="282" spans="1:14" ht="13.8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ht="13.8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</row>
    <row r="284" spans="1:14" ht="13.8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1:14" ht="13.8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1:14" ht="13.8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1:14" ht="13.8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1:14" ht="13.8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</row>
    <row r="289" spans="1:14" ht="13.8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</row>
    <row r="290" spans="1:14" ht="13.8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</row>
    <row r="291" spans="1:14" ht="13.8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</row>
    <row r="292" spans="1:14" ht="13.8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1:14" ht="13.8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</row>
    <row r="294" spans="1:14" ht="13.8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</row>
    <row r="295" spans="1:14" ht="13.8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1:14" ht="13.8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</row>
    <row r="297" spans="1:14" ht="13.8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</row>
    <row r="298" spans="1:14" ht="13.8" x14ac:dyDescent="0.25">
      <c r="A298" s="5"/>
      <c r="B298" s="5"/>
      <c r="C298" s="5"/>
      <c r="D298" s="5"/>
      <c r="E298" s="5"/>
      <c r="K298" s="5"/>
      <c r="L298" s="5"/>
      <c r="M298" s="5"/>
      <c r="N298" s="5"/>
    </row>
    <row r="299" spans="1:14" ht="13.8" x14ac:dyDescent="0.25">
      <c r="A299" s="5"/>
      <c r="B299" s="5"/>
      <c r="C299" s="5"/>
      <c r="D299" s="5"/>
      <c r="E299" s="5"/>
      <c r="K299" s="5"/>
      <c r="L299" s="5"/>
      <c r="M299" s="5"/>
      <c r="N299" s="5"/>
    </row>
    <row r="300" spans="1:14" ht="13.8" x14ac:dyDescent="0.25">
      <c r="A300" s="5"/>
      <c r="B300" s="5"/>
      <c r="C300" s="5"/>
      <c r="D300" s="5"/>
      <c r="E300" s="5"/>
      <c r="K300" s="5"/>
      <c r="L300" s="5"/>
      <c r="M300" s="5"/>
      <c r="N300" s="5"/>
    </row>
    <row r="301" spans="1:14" ht="13.8" x14ac:dyDescent="0.25">
      <c r="A301" s="5"/>
      <c r="B301" s="5"/>
      <c r="C301" s="5"/>
      <c r="D301" s="5"/>
      <c r="E301" s="5"/>
      <c r="K301" s="5"/>
      <c r="L301" s="5"/>
      <c r="M301" s="5"/>
      <c r="N301" s="5"/>
    </row>
    <row r="302" spans="1:14" ht="13.8" x14ac:dyDescent="0.25">
      <c r="A302" s="5"/>
      <c r="B302" s="5"/>
      <c r="C302" s="5"/>
      <c r="D302" s="5"/>
      <c r="E302" s="5"/>
      <c r="K302" s="5"/>
      <c r="L302" s="5"/>
      <c r="M302" s="5"/>
      <c r="N302" s="5"/>
    </row>
    <row r="303" spans="1:14" ht="13.8" x14ac:dyDescent="0.25">
      <c r="A303" s="5"/>
      <c r="B303" s="5"/>
      <c r="C303" s="5"/>
      <c r="D303" s="5"/>
      <c r="E303" s="5"/>
      <c r="K303" s="5"/>
      <c r="L303" s="5"/>
      <c r="M303" s="5"/>
      <c r="N303" s="5"/>
    </row>
  </sheetData>
  <sheetProtection formatCells="0"/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34A31"/>
  </sheetPr>
  <dimension ref="A1:CV393"/>
  <sheetViews>
    <sheetView zoomScale="75" zoomScaleNormal="75" workbookViewId="0">
      <selection activeCell="B1" sqref="B1"/>
    </sheetView>
  </sheetViews>
  <sheetFormatPr defaultRowHeight="13.2" x14ac:dyDescent="0.25"/>
  <cols>
    <col min="1" max="1" width="2.33203125" customWidth="1"/>
    <col min="2" max="2" width="22" customWidth="1"/>
    <col min="3" max="3" width="89.88671875" customWidth="1"/>
    <col min="4" max="4" width="8.6640625" customWidth="1"/>
    <col min="5" max="5" width="12.6640625" style="170" customWidth="1"/>
    <col min="6" max="6" width="9.109375" style="170" customWidth="1"/>
    <col min="7" max="7" width="4" customWidth="1"/>
    <col min="8" max="8" width="45.6640625" customWidth="1"/>
    <col min="9" max="10" width="12.6640625" customWidth="1"/>
  </cols>
  <sheetData>
    <row r="1" spans="1:100" x14ac:dyDescent="0.25">
      <c r="A1" s="8"/>
      <c r="B1" s="8"/>
      <c r="C1" s="8"/>
      <c r="D1" s="8"/>
      <c r="E1" s="158"/>
      <c r="F1" s="158"/>
      <c r="G1" s="8"/>
      <c r="H1" s="8"/>
      <c r="I1" s="8"/>
      <c r="J1" s="8"/>
      <c r="K1" s="8"/>
    </row>
    <row r="2" spans="1:100" ht="13.8" x14ac:dyDescent="0.25">
      <c r="A2" s="8"/>
      <c r="B2" s="12"/>
      <c r="C2" s="27" t="s">
        <v>301</v>
      </c>
      <c r="D2" s="12"/>
      <c r="E2" s="159"/>
      <c r="F2" s="161"/>
      <c r="G2" s="13"/>
      <c r="H2" s="27" t="s">
        <v>315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0" customFormat="1" ht="14.4" thickBot="1" x14ac:dyDescent="0.3">
      <c r="A3" s="11"/>
      <c r="B3" s="11"/>
      <c r="C3" s="59"/>
      <c r="D3" s="68"/>
      <c r="E3" s="160"/>
      <c r="F3" s="172"/>
      <c r="G3" s="9"/>
      <c r="H3" s="59"/>
      <c r="I3" s="9"/>
      <c r="J3" s="9"/>
      <c r="K3" s="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</row>
    <row r="4" spans="1:100" ht="6.75" customHeight="1" thickTop="1" thickBot="1" x14ac:dyDescent="0.3">
      <c r="A4" s="8"/>
      <c r="B4" s="8"/>
      <c r="C4" s="7"/>
      <c r="D4" s="7"/>
      <c r="E4" s="161"/>
      <c r="F4" s="172"/>
      <c r="G4" s="64"/>
      <c r="H4" s="65"/>
      <c r="I4" s="66"/>
      <c r="J4" s="67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5">
      <c r="A5" s="8"/>
      <c r="B5" s="194" t="s">
        <v>173</v>
      </c>
      <c r="C5" s="199" t="s">
        <v>25</v>
      </c>
      <c r="D5" s="195" t="s">
        <v>26</v>
      </c>
      <c r="E5" s="162" t="s">
        <v>27</v>
      </c>
      <c r="F5" s="172"/>
      <c r="G5" s="196" t="s">
        <v>49</v>
      </c>
      <c r="H5" s="200" t="s">
        <v>45</v>
      </c>
      <c r="I5" s="197" t="s">
        <v>46</v>
      </c>
      <c r="J5" s="198" t="s">
        <v>52</v>
      </c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3.8" x14ac:dyDescent="0.25">
      <c r="A6" s="8"/>
      <c r="B6" s="125"/>
      <c r="C6" s="123" t="s">
        <v>48</v>
      </c>
      <c r="D6" s="150" t="s">
        <v>15</v>
      </c>
      <c r="E6" s="204"/>
      <c r="F6" s="127"/>
      <c r="G6" s="22">
        <v>1</v>
      </c>
      <c r="H6" s="19" t="s">
        <v>18</v>
      </c>
      <c r="I6" s="20" t="e">
        <f>((E48+E42+E43+E44+E47)/E6)*100</f>
        <v>#DIV/0!</v>
      </c>
      <c r="J6" s="23">
        <f>IF(E6&lt;=0,0, IF((I6)&lt;=0,0,IF(I6&lt;1.5,1,IF(I6&gt;3,3,2))))</f>
        <v>0</v>
      </c>
      <c r="K6" s="29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3.8" x14ac:dyDescent="0.25">
      <c r="A7" s="8"/>
      <c r="B7" s="125" t="s">
        <v>147</v>
      </c>
      <c r="C7" s="123" t="s">
        <v>272</v>
      </c>
      <c r="D7" s="150" t="s">
        <v>136</v>
      </c>
      <c r="E7" s="204"/>
      <c r="F7" s="127"/>
      <c r="G7" s="22">
        <v>2</v>
      </c>
      <c r="H7" s="19" t="s">
        <v>47</v>
      </c>
      <c r="I7" s="20" t="e">
        <f>((E17+E18+E19)/E6)*100</f>
        <v>#DIV/0!</v>
      </c>
      <c r="J7" s="23">
        <f>IF(E6&lt;=0,0, IF((I7)&lt;=0,0,IF(I7&lt;2,1,IF(I7&gt;8,3,2))))</f>
        <v>0</v>
      </c>
      <c r="K7" s="29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3.8" x14ac:dyDescent="0.25">
      <c r="A8" s="8"/>
      <c r="B8" s="125" t="s">
        <v>148</v>
      </c>
      <c r="C8" s="123" t="s">
        <v>6</v>
      </c>
      <c r="D8" s="150" t="s">
        <v>234</v>
      </c>
      <c r="E8" s="204"/>
      <c r="F8" s="127"/>
      <c r="G8" s="22">
        <v>3</v>
      </c>
      <c r="H8" s="19" t="s">
        <v>23</v>
      </c>
      <c r="I8" s="20" t="e">
        <f>((E34-E36)+(E33-E39-E40)-(E37+E38))/(E35)*100</f>
        <v>#DIV/0!</v>
      </c>
      <c r="J8" s="23">
        <f>IF((E35)&lt;=0,1,IF(I8&lt;15,1,IF(I8&gt;30,3,2)))</f>
        <v>1</v>
      </c>
      <c r="K8" s="29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3.8" x14ac:dyDescent="0.25">
      <c r="A9" s="8"/>
      <c r="B9" s="125" t="s">
        <v>149</v>
      </c>
      <c r="C9" s="123" t="s">
        <v>10</v>
      </c>
      <c r="D9" s="150" t="s">
        <v>235</v>
      </c>
      <c r="E9" s="204"/>
      <c r="F9" s="127"/>
      <c r="G9" s="22">
        <v>4</v>
      </c>
      <c r="H9" s="19" t="s">
        <v>22</v>
      </c>
      <c r="I9" s="20" t="e">
        <f>((E50+E41+E45+E46)/(E34+E33-E39-E40))*100</f>
        <v>#DIV/0!</v>
      </c>
      <c r="J9" s="23">
        <f>IF(E50+E41+E45+E46&lt;=0,0, IF(E34+E33-E39-E40&lt;=0,0, IF(I9&lt;6,1, IF(I9&gt;15,3,2))))</f>
        <v>0</v>
      </c>
      <c r="K9" s="29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3.8" x14ac:dyDescent="0.25">
      <c r="A10" s="8"/>
      <c r="B10" s="125" t="s">
        <v>176</v>
      </c>
      <c r="C10" s="123" t="s">
        <v>11</v>
      </c>
      <c r="D10" s="150" t="s">
        <v>236</v>
      </c>
      <c r="E10" s="204"/>
      <c r="F10" s="127"/>
      <c r="G10" s="22">
        <v>5</v>
      </c>
      <c r="H10" s="19" t="s">
        <v>24</v>
      </c>
      <c r="I10" s="20" t="e">
        <f>((E20-E22-E26-E21)/E16)*100</f>
        <v>#DIV/0!</v>
      </c>
      <c r="J10" s="23">
        <f>IF(E16&lt;=0,0, IF((I10)&gt;=100,0,IF(I10&lt;55,3,IF(I10&gt;70,1,2))))</f>
        <v>0</v>
      </c>
      <c r="K10" s="29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3.8" x14ac:dyDescent="0.25">
      <c r="A11" s="8"/>
      <c r="B11" s="125" t="s">
        <v>178</v>
      </c>
      <c r="C11" s="123" t="s">
        <v>177</v>
      </c>
      <c r="D11" s="150" t="s">
        <v>237</v>
      </c>
      <c r="E11" s="204"/>
      <c r="F11" s="127"/>
      <c r="G11" s="22">
        <v>6</v>
      </c>
      <c r="H11" s="19" t="s">
        <v>19</v>
      </c>
      <c r="I11" s="20" t="e">
        <f>(E48+E42+E43+E44+E47)/E49</f>
        <v>#DIV/0!</v>
      </c>
      <c r="J11" s="23">
        <f>IF(AND(E49=0,(E48+E42+E43+E44+E47)&lt;=0),0, IF(E49=0,3, IF(I11&lt;=0,0, IF(I11&lt;1.1,1,IF(I11&gt;2.1,3,2)))))</f>
        <v>0</v>
      </c>
      <c r="K11" s="29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3.8" x14ac:dyDescent="0.25">
      <c r="A12" s="8"/>
      <c r="B12" s="125" t="s">
        <v>273</v>
      </c>
      <c r="C12" s="123" t="s">
        <v>192</v>
      </c>
      <c r="D12" s="150" t="s">
        <v>238</v>
      </c>
      <c r="E12" s="204"/>
      <c r="F12" s="127"/>
      <c r="G12" s="22">
        <v>7</v>
      </c>
      <c r="H12" s="19" t="s">
        <v>21</v>
      </c>
      <c r="I12" s="20" t="e">
        <f>(E20-E22-E26-E21-(E13+E14))/(E50+E41+E45+E46)</f>
        <v>#DIV/0!</v>
      </c>
      <c r="J12" s="23">
        <f>IF((E50+E41+E45+E46)&lt;=0,0,IF(I12&lt;5,3,IF(I12&gt;7,1,2)))</f>
        <v>0</v>
      </c>
      <c r="K12" s="29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3.8" x14ac:dyDescent="0.25">
      <c r="A13" s="8"/>
      <c r="B13" s="125" t="s">
        <v>179</v>
      </c>
      <c r="C13" s="123" t="s">
        <v>12</v>
      </c>
      <c r="D13" s="150" t="s">
        <v>277</v>
      </c>
      <c r="E13" s="204"/>
      <c r="F13" s="127"/>
      <c r="G13" s="22">
        <v>8</v>
      </c>
      <c r="H13" s="19" t="s">
        <v>20</v>
      </c>
      <c r="I13" s="20" t="e">
        <f>(E8+E15+E12-E23-E24-E25-E28-E27-E22)/E9</f>
        <v>#DIV/0!</v>
      </c>
      <c r="J13" s="23">
        <f>IF((E9)&lt;=0,1,IF(I13&lt;0.5,1,IF(I13&gt;0.7,3,2)))</f>
        <v>1</v>
      </c>
      <c r="K13" s="29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3.8" x14ac:dyDescent="0.25">
      <c r="A14" s="8"/>
      <c r="B14" s="125" t="s">
        <v>152</v>
      </c>
      <c r="C14" s="123" t="s">
        <v>222</v>
      </c>
      <c r="D14" s="150" t="s">
        <v>278</v>
      </c>
      <c r="E14" s="204"/>
      <c r="F14" s="127"/>
      <c r="G14" s="22">
        <v>9</v>
      </c>
      <c r="H14" s="19" t="s">
        <v>137</v>
      </c>
      <c r="I14" s="20" t="e">
        <f>(E10-E11+E13+E14)/(E23-E26+E24+E25)</f>
        <v>#DIV/0!</v>
      </c>
      <c r="J14" s="23">
        <f>IF(AND((E10-E11+E13+E14)=0,(E23-E26+E24+E25)=0),1,IF((E23-E26+E24+E25)&lt;=0,3,IF(I14&lt;1,1,IF(I14&gt;1.5,3,2))))</f>
        <v>1</v>
      </c>
      <c r="K14" s="29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3.8" x14ac:dyDescent="0.25">
      <c r="A15" s="8"/>
      <c r="B15" s="125" t="s">
        <v>191</v>
      </c>
      <c r="C15" s="132" t="s">
        <v>192</v>
      </c>
      <c r="D15" s="150" t="s">
        <v>241</v>
      </c>
      <c r="E15" s="204"/>
      <c r="F15" s="127"/>
      <c r="G15" s="22">
        <v>10</v>
      </c>
      <c r="H15" s="19" t="s">
        <v>138</v>
      </c>
      <c r="I15" s="20" t="e">
        <f>((E7-'2018-ÚČ'!E7+E41)/'2018-ÚČ'!E7)*100</f>
        <v>#DIV/0!</v>
      </c>
      <c r="J15" s="23">
        <f>IF(AND(E7=0,E41=0,'2018-ÚČ'!E7=0),0, IF('2018-ÚČ'!E7=0,3, IF(I15&lt;=0,0, IF(I15&lt;2.51,1, IF(I15&gt;5,3,2)))))</f>
        <v>0</v>
      </c>
      <c r="K15" s="29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6.8" thickBot="1" x14ac:dyDescent="0.35">
      <c r="A16" s="142"/>
      <c r="C16" s="123" t="s">
        <v>2</v>
      </c>
      <c r="D16" s="150" t="s">
        <v>279</v>
      </c>
      <c r="E16" s="204"/>
      <c r="F16" s="127"/>
      <c r="G16" s="24" t="s">
        <v>53</v>
      </c>
      <c r="H16" s="25" t="s">
        <v>316</v>
      </c>
      <c r="I16" s="25"/>
      <c r="J16" s="26">
        <f>SUM(J6:J15)</f>
        <v>3</v>
      </c>
      <c r="K16" s="29"/>
      <c r="L16" s="2"/>
      <c r="M16" s="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4.4" thickTop="1" x14ac:dyDescent="0.25">
      <c r="A17" s="8"/>
      <c r="B17" s="125" t="s">
        <v>154</v>
      </c>
      <c r="C17" s="123" t="s">
        <v>146</v>
      </c>
      <c r="D17" s="150" t="s">
        <v>280</v>
      </c>
      <c r="E17" s="204"/>
      <c r="F17" s="127"/>
      <c r="G17" s="7"/>
      <c r="H17" s="7"/>
      <c r="I17" s="7"/>
      <c r="J17" s="7"/>
      <c r="K17" s="9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3.8" x14ac:dyDescent="0.25">
      <c r="A18" s="8"/>
      <c r="B18" s="125" t="s">
        <v>155</v>
      </c>
      <c r="C18" s="123" t="s">
        <v>180</v>
      </c>
      <c r="D18" s="150" t="s">
        <v>244</v>
      </c>
      <c r="E18" s="204"/>
      <c r="F18" s="127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3.8" x14ac:dyDescent="0.25">
      <c r="A19" s="8"/>
      <c r="B19" s="125" t="s">
        <v>181</v>
      </c>
      <c r="C19" s="123" t="s">
        <v>1</v>
      </c>
      <c r="D19" s="150" t="s">
        <v>80</v>
      </c>
      <c r="E19" s="204"/>
      <c r="F19" s="127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3.8" x14ac:dyDescent="0.25">
      <c r="A20" s="8"/>
      <c r="B20" s="125" t="s">
        <v>182</v>
      </c>
      <c r="C20" s="123" t="s">
        <v>3</v>
      </c>
      <c r="D20" s="150" t="s">
        <v>51</v>
      </c>
      <c r="E20" s="204"/>
      <c r="F20" s="127"/>
      <c r="G20" s="7"/>
      <c r="H20" s="7"/>
      <c r="I20" s="7"/>
      <c r="J20" s="105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3.8" x14ac:dyDescent="0.25">
      <c r="A21" s="8"/>
      <c r="B21" s="125" t="s">
        <v>157</v>
      </c>
      <c r="C21" s="123" t="s">
        <v>4</v>
      </c>
      <c r="D21" s="150" t="s">
        <v>123</v>
      </c>
      <c r="E21" s="204"/>
      <c r="F21" s="127"/>
      <c r="G21" s="7"/>
      <c r="H21" s="7"/>
      <c r="I21" s="7"/>
      <c r="J21" s="105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3.8" x14ac:dyDescent="0.25">
      <c r="A22" s="8"/>
      <c r="B22" s="125" t="s">
        <v>183</v>
      </c>
      <c r="C22" s="123" t="s">
        <v>184</v>
      </c>
      <c r="D22" s="150" t="s">
        <v>281</v>
      </c>
      <c r="E22" s="204"/>
      <c r="F22" s="127"/>
      <c r="G22" s="7"/>
      <c r="H22" s="7"/>
      <c r="I22" s="104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3.8" x14ac:dyDescent="0.25">
      <c r="A23" s="8"/>
      <c r="B23" s="125" t="s">
        <v>185</v>
      </c>
      <c r="C23" s="123" t="s">
        <v>8</v>
      </c>
      <c r="D23" s="150" t="s">
        <v>282</v>
      </c>
      <c r="E23" s="204"/>
      <c r="F23" s="127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3.8" x14ac:dyDescent="0.25">
      <c r="A24" s="8"/>
      <c r="B24" s="125" t="s">
        <v>176</v>
      </c>
      <c r="C24" s="123" t="s">
        <v>188</v>
      </c>
      <c r="D24" s="150" t="s">
        <v>283</v>
      </c>
      <c r="E24" s="204"/>
      <c r="F24" s="127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3.8" x14ac:dyDescent="0.25">
      <c r="A25" s="8"/>
      <c r="B25" s="125" t="s">
        <v>189</v>
      </c>
      <c r="C25" s="123" t="s">
        <v>9</v>
      </c>
      <c r="D25" s="153" t="s">
        <v>284</v>
      </c>
      <c r="E25" s="204"/>
      <c r="F25" s="127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3.8" x14ac:dyDescent="0.25">
      <c r="A26" s="8"/>
      <c r="B26" s="125" t="s">
        <v>187</v>
      </c>
      <c r="C26" s="123" t="s">
        <v>186</v>
      </c>
      <c r="D26" s="150" t="s">
        <v>285</v>
      </c>
      <c r="E26" s="204"/>
      <c r="F26" s="127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3.8" x14ac:dyDescent="0.25">
      <c r="A27" s="8"/>
      <c r="B27" s="190" t="s">
        <v>179</v>
      </c>
      <c r="C27" s="191" t="s">
        <v>190</v>
      </c>
      <c r="D27" s="153" t="s">
        <v>286</v>
      </c>
      <c r="E27" s="204"/>
      <c r="F27" s="127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4.4" thickBot="1" x14ac:dyDescent="0.3">
      <c r="A28" s="8"/>
      <c r="B28" s="126" t="s">
        <v>191</v>
      </c>
      <c r="C28" s="124" t="s">
        <v>190</v>
      </c>
      <c r="D28" s="152" t="s">
        <v>287</v>
      </c>
      <c r="E28" s="165"/>
      <c r="F28" s="127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14.4" thickTop="1" x14ac:dyDescent="0.25">
      <c r="A29" s="8"/>
      <c r="B29" s="8"/>
      <c r="C29" s="7"/>
      <c r="D29" s="7"/>
      <c r="E29" s="8"/>
      <c r="F29" s="172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3.8" x14ac:dyDescent="0.25">
      <c r="A30" s="8"/>
      <c r="B30" s="13"/>
      <c r="C30" s="27" t="s">
        <v>302</v>
      </c>
      <c r="D30" s="13"/>
      <c r="E30" s="166"/>
      <c r="F30" s="172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4" thickBot="1" x14ac:dyDescent="0.3">
      <c r="A31" s="8"/>
      <c r="B31" s="8"/>
      <c r="C31" s="7"/>
      <c r="D31" s="7"/>
      <c r="E31" s="161"/>
      <c r="F31" s="172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42" thickTop="1" x14ac:dyDescent="0.25">
      <c r="A32" s="8"/>
      <c r="B32" s="194" t="s">
        <v>173</v>
      </c>
      <c r="C32" s="199" t="s">
        <v>25</v>
      </c>
      <c r="D32" s="195" t="s">
        <v>26</v>
      </c>
      <c r="E32" s="162" t="s">
        <v>27</v>
      </c>
      <c r="F32" s="175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3.8" x14ac:dyDescent="0.25">
      <c r="A33" s="8"/>
      <c r="B33" s="127" t="s">
        <v>194</v>
      </c>
      <c r="C33" s="129" t="s">
        <v>195</v>
      </c>
      <c r="D33" s="150" t="s">
        <v>28</v>
      </c>
      <c r="E33" s="204"/>
      <c r="F33" s="127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3.8" x14ac:dyDescent="0.25">
      <c r="A34" s="8"/>
      <c r="B34" s="127" t="s">
        <v>165</v>
      </c>
      <c r="C34" s="129" t="s">
        <v>29</v>
      </c>
      <c r="D34" s="150" t="s">
        <v>33</v>
      </c>
      <c r="E34" s="204"/>
      <c r="F34" s="127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3.8" x14ac:dyDescent="0.25">
      <c r="A35" s="8"/>
      <c r="B35" s="127" t="s">
        <v>221</v>
      </c>
      <c r="C35" s="129" t="s">
        <v>34</v>
      </c>
      <c r="D35" s="150" t="s">
        <v>224</v>
      </c>
      <c r="E35" s="204"/>
      <c r="F35" s="127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3.8" x14ac:dyDescent="0.25">
      <c r="A36" s="8"/>
      <c r="B36" s="127" t="s">
        <v>193</v>
      </c>
      <c r="C36" s="129" t="s">
        <v>30</v>
      </c>
      <c r="D36" s="150" t="s">
        <v>32</v>
      </c>
      <c r="E36" s="204"/>
      <c r="F36" s="127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13.8" x14ac:dyDescent="0.25">
      <c r="A37" s="8"/>
      <c r="B37" s="127" t="s">
        <v>199</v>
      </c>
      <c r="C37" s="129" t="s">
        <v>200</v>
      </c>
      <c r="D37" s="150" t="s">
        <v>226</v>
      </c>
      <c r="E37" s="204"/>
      <c r="F37" s="127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3.8" x14ac:dyDescent="0.25">
      <c r="A38" s="8"/>
      <c r="B38" s="127" t="s">
        <v>202</v>
      </c>
      <c r="C38" s="129" t="s">
        <v>201</v>
      </c>
      <c r="D38" s="150" t="s">
        <v>227</v>
      </c>
      <c r="E38" s="204"/>
      <c r="F38" s="127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3.8" x14ac:dyDescent="0.25">
      <c r="A39" s="8"/>
      <c r="B39" s="127" t="s">
        <v>147</v>
      </c>
      <c r="C39" s="129" t="s">
        <v>196</v>
      </c>
      <c r="D39" s="150" t="s">
        <v>225</v>
      </c>
      <c r="E39" s="204"/>
      <c r="F39" s="127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3.8" x14ac:dyDescent="0.25">
      <c r="A40" s="8"/>
      <c r="B40" s="127" t="s">
        <v>197</v>
      </c>
      <c r="C40" s="129" t="s">
        <v>198</v>
      </c>
      <c r="D40" s="150" t="s">
        <v>35</v>
      </c>
      <c r="E40" s="204"/>
      <c r="F40" s="127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3.8" x14ac:dyDescent="0.25">
      <c r="A41" s="8"/>
      <c r="B41" s="127" t="s">
        <v>203</v>
      </c>
      <c r="C41" s="129" t="s">
        <v>204</v>
      </c>
      <c r="D41" s="150" t="s">
        <v>228</v>
      </c>
      <c r="E41" s="204"/>
      <c r="F41" s="127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3.8" x14ac:dyDescent="0.25">
      <c r="A42" s="8"/>
      <c r="B42" s="127" t="s">
        <v>209</v>
      </c>
      <c r="C42" s="130" t="s">
        <v>210</v>
      </c>
      <c r="D42" s="151" t="s">
        <v>230</v>
      </c>
      <c r="E42" s="204"/>
      <c r="F42" s="127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3.8" x14ac:dyDescent="0.25">
      <c r="A43" s="8"/>
      <c r="B43" s="127" t="s">
        <v>211</v>
      </c>
      <c r="C43" s="130" t="s">
        <v>212</v>
      </c>
      <c r="D43" s="151" t="s">
        <v>38</v>
      </c>
      <c r="E43" s="204"/>
      <c r="F43" s="127"/>
      <c r="G43" s="7"/>
      <c r="H43" s="7"/>
      <c r="I43" s="7"/>
      <c r="J43" s="7"/>
      <c r="K43" s="7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5.75" customHeight="1" x14ac:dyDescent="0.25">
      <c r="A44" s="8"/>
      <c r="B44" s="127" t="s">
        <v>213</v>
      </c>
      <c r="C44" s="130" t="s">
        <v>214</v>
      </c>
      <c r="D44" s="151" t="s">
        <v>231</v>
      </c>
      <c r="E44" s="204"/>
      <c r="F44" s="127"/>
      <c r="G44" s="7"/>
      <c r="H44" s="7"/>
      <c r="I44" s="7"/>
      <c r="J44" s="7"/>
      <c r="K44" s="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8" customHeight="1" x14ac:dyDescent="0.25">
      <c r="A45" s="8"/>
      <c r="B45" s="127" t="s">
        <v>205</v>
      </c>
      <c r="C45" s="129" t="s">
        <v>206</v>
      </c>
      <c r="D45" s="150" t="s">
        <v>40</v>
      </c>
      <c r="E45" s="204"/>
      <c r="F45" s="127"/>
      <c r="G45" s="7"/>
      <c r="H45" s="7"/>
      <c r="I45" s="7"/>
      <c r="J45" s="7"/>
      <c r="K45" s="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8" customHeight="1" x14ac:dyDescent="0.25">
      <c r="A46" s="8"/>
      <c r="B46" s="127" t="s">
        <v>208</v>
      </c>
      <c r="C46" s="129" t="s">
        <v>274</v>
      </c>
      <c r="D46" s="150" t="s">
        <v>229</v>
      </c>
      <c r="E46" s="204"/>
      <c r="F46" s="127"/>
      <c r="G46" s="7"/>
      <c r="H46" s="7"/>
      <c r="I46" s="7"/>
      <c r="J46" s="7"/>
      <c r="K46" s="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5.75" customHeight="1" x14ac:dyDescent="0.25">
      <c r="A47" s="8"/>
      <c r="B47" s="127" t="s">
        <v>215</v>
      </c>
      <c r="C47" s="130" t="s">
        <v>216</v>
      </c>
      <c r="D47" s="151" t="s">
        <v>232</v>
      </c>
      <c r="E47" s="204"/>
      <c r="F47" s="127"/>
      <c r="G47" s="7"/>
      <c r="H47" s="7"/>
      <c r="I47" s="7"/>
      <c r="J47" s="7"/>
      <c r="K47" s="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3.8" x14ac:dyDescent="0.25">
      <c r="A48" s="8"/>
      <c r="B48" s="127" t="s">
        <v>172</v>
      </c>
      <c r="C48" s="129" t="s">
        <v>217</v>
      </c>
      <c r="D48" s="150" t="s">
        <v>42</v>
      </c>
      <c r="E48" s="204"/>
      <c r="F48" s="127"/>
      <c r="G48" s="7"/>
      <c r="H48" s="7"/>
      <c r="I48" s="7"/>
      <c r="J48" s="7"/>
      <c r="K48" s="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1:100" ht="13.8" x14ac:dyDescent="0.25">
      <c r="A49" s="8"/>
      <c r="B49" s="127" t="s">
        <v>218</v>
      </c>
      <c r="C49" s="129" t="s">
        <v>219</v>
      </c>
      <c r="D49" s="150" t="s">
        <v>44</v>
      </c>
      <c r="E49" s="204"/>
      <c r="F49" s="127"/>
      <c r="G49" s="7"/>
      <c r="H49" s="7"/>
      <c r="I49" s="7"/>
      <c r="J49" s="7"/>
      <c r="K49" s="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1:100" ht="14.4" thickBot="1" x14ac:dyDescent="0.3">
      <c r="A50" s="8"/>
      <c r="B50" s="128" t="s">
        <v>171</v>
      </c>
      <c r="C50" s="131" t="s">
        <v>220</v>
      </c>
      <c r="D50" s="152" t="s">
        <v>233</v>
      </c>
      <c r="E50" s="165"/>
      <c r="F50" s="127"/>
      <c r="G50" s="7"/>
      <c r="H50" s="7"/>
      <c r="I50" s="7"/>
      <c r="J50" s="7"/>
      <c r="K50" s="7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1:100" ht="14.4" thickTop="1" x14ac:dyDescent="0.25">
      <c r="A51" s="8"/>
      <c r="B51" s="8"/>
      <c r="C51" s="29"/>
      <c r="D51" s="28"/>
      <c r="E51" s="169"/>
      <c r="F51" s="172"/>
      <c r="G51" s="7"/>
      <c r="H51" s="7"/>
      <c r="I51" s="7"/>
      <c r="J51" s="7"/>
      <c r="K51" s="7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1:100" ht="13.8" x14ac:dyDescent="0.25">
      <c r="A52" s="8"/>
      <c r="F52" s="172"/>
      <c r="G52" s="1"/>
      <c r="H52" s="1"/>
      <c r="I52" s="1"/>
      <c r="J52" s="1"/>
      <c r="K52" s="7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1:100" ht="13.8" x14ac:dyDescent="0.25">
      <c r="F53" s="176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1:100" ht="13.8" x14ac:dyDescent="0.25">
      <c r="F54" s="17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1:100" ht="13.8" x14ac:dyDescent="0.25">
      <c r="F55" s="17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1:100" ht="13.8" x14ac:dyDescent="0.25">
      <c r="C56" s="1"/>
      <c r="D56" s="3"/>
      <c r="E56" s="171"/>
      <c r="F56" s="17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1:100" ht="13.8" x14ac:dyDescent="0.25">
      <c r="C57" s="1"/>
      <c r="D57" s="3"/>
      <c r="E57" s="171"/>
      <c r="F57" s="17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1:100" ht="13.8" x14ac:dyDescent="0.25">
      <c r="C58" s="1"/>
      <c r="D58" s="3"/>
      <c r="E58" s="171"/>
      <c r="F58" s="17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1:100" ht="13.8" x14ac:dyDescent="0.25">
      <c r="C59" s="1"/>
      <c r="D59" s="3"/>
      <c r="E59" s="171"/>
      <c r="F59" s="17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1:100" ht="13.8" x14ac:dyDescent="0.25">
      <c r="C60" s="1"/>
      <c r="D60" s="3"/>
      <c r="E60" s="171"/>
      <c r="F60" s="17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1:100" ht="13.8" x14ac:dyDescent="0.25">
      <c r="C61" s="1"/>
      <c r="D61" s="3"/>
      <c r="E61" s="171"/>
      <c r="F61" s="17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1:100" ht="13.8" x14ac:dyDescent="0.25">
      <c r="C62" s="1"/>
      <c r="D62" s="3"/>
      <c r="E62" s="171"/>
      <c r="F62" s="17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1:100" ht="13.8" x14ac:dyDescent="0.25">
      <c r="C63" s="1"/>
      <c r="D63" s="3"/>
      <c r="E63" s="171"/>
      <c r="F63" s="17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1:100" ht="13.8" x14ac:dyDescent="0.25">
      <c r="C64" s="1"/>
      <c r="D64" s="3"/>
      <c r="E64" s="171"/>
      <c r="F64" s="17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3.8" x14ac:dyDescent="0.25">
      <c r="C65" s="1"/>
      <c r="D65" s="3"/>
      <c r="E65" s="171"/>
      <c r="F65" s="17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3.8" x14ac:dyDescent="0.25">
      <c r="C66" s="1"/>
      <c r="D66" s="3"/>
      <c r="E66" s="171"/>
      <c r="F66" s="17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3.8" x14ac:dyDescent="0.25">
      <c r="C67" s="1"/>
      <c r="D67" s="3"/>
      <c r="E67" s="171"/>
      <c r="F67" s="17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3.8" x14ac:dyDescent="0.25">
      <c r="C68" s="1"/>
      <c r="D68" s="3"/>
      <c r="E68" s="171"/>
      <c r="F68" s="17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3.8" x14ac:dyDescent="0.25">
      <c r="C69" s="1"/>
      <c r="D69" s="3"/>
      <c r="E69" s="171"/>
      <c r="F69" s="17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3.8" x14ac:dyDescent="0.25">
      <c r="C70" s="1"/>
      <c r="D70" s="3"/>
      <c r="E70" s="171"/>
      <c r="F70" s="17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3.8" x14ac:dyDescent="0.25">
      <c r="C71" s="1"/>
      <c r="D71" s="3"/>
      <c r="E71" s="171"/>
      <c r="F71" s="17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3.8" x14ac:dyDescent="0.25">
      <c r="C72" s="1"/>
      <c r="D72" s="3"/>
      <c r="E72" s="171"/>
      <c r="F72" s="17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3.8" x14ac:dyDescent="0.25">
      <c r="C73" s="1"/>
      <c r="D73" s="3"/>
      <c r="E73" s="171"/>
      <c r="F73" s="17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3.8" x14ac:dyDescent="0.25">
      <c r="C74" s="1"/>
      <c r="D74" s="3"/>
      <c r="E74" s="171"/>
      <c r="F74" s="17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3.8" x14ac:dyDescent="0.25">
      <c r="C75" s="1"/>
      <c r="D75" s="3"/>
      <c r="E75" s="171"/>
      <c r="F75" s="17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3.8" x14ac:dyDescent="0.25">
      <c r="C76" s="1"/>
      <c r="D76" s="3"/>
      <c r="E76" s="171"/>
      <c r="F76" s="17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3.8" x14ac:dyDescent="0.25">
      <c r="C77" s="1"/>
      <c r="D77" s="3"/>
      <c r="E77" s="171"/>
      <c r="F77" s="17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3.8" x14ac:dyDescent="0.25">
      <c r="C78" s="1"/>
      <c r="D78" s="3"/>
      <c r="E78" s="171"/>
      <c r="F78" s="17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3.8" x14ac:dyDescent="0.25">
      <c r="C79" s="1"/>
      <c r="D79" s="3"/>
      <c r="E79" s="171"/>
      <c r="F79" s="17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3.8" x14ac:dyDescent="0.25">
      <c r="C80" s="1"/>
      <c r="D80" s="3"/>
      <c r="E80" s="171"/>
      <c r="F80" s="17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3.8" x14ac:dyDescent="0.25">
      <c r="C81" s="1"/>
      <c r="D81" s="3"/>
      <c r="E81" s="171"/>
      <c r="F81" s="17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3.8" x14ac:dyDescent="0.25">
      <c r="C82" s="1"/>
      <c r="D82" s="3"/>
      <c r="E82" s="171"/>
      <c r="F82" s="17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3.8" x14ac:dyDescent="0.25">
      <c r="C83" s="1"/>
      <c r="D83" s="3"/>
      <c r="E83" s="171"/>
      <c r="F83" s="17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3.8" x14ac:dyDescent="0.25">
      <c r="C84" s="1"/>
      <c r="D84" s="3"/>
      <c r="E84" s="171"/>
      <c r="F84" s="17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3.8" x14ac:dyDescent="0.25">
      <c r="C85" s="1"/>
      <c r="D85" s="3"/>
      <c r="E85" s="171"/>
      <c r="F85" s="17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3.8" x14ac:dyDescent="0.25">
      <c r="C86" s="1"/>
      <c r="D86" s="3"/>
      <c r="E86" s="171"/>
      <c r="F86" s="17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3.8" x14ac:dyDescent="0.25">
      <c r="C87" s="1"/>
      <c r="D87" s="3"/>
      <c r="E87" s="171"/>
      <c r="F87" s="17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3.8" x14ac:dyDescent="0.25">
      <c r="C88" s="1"/>
      <c r="D88" s="3"/>
      <c r="E88" s="171"/>
      <c r="F88" s="17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3.8" x14ac:dyDescent="0.25">
      <c r="C89" s="1"/>
      <c r="D89" s="3"/>
      <c r="E89" s="171"/>
      <c r="F89" s="17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3.8" x14ac:dyDescent="0.25">
      <c r="C90" s="1"/>
      <c r="D90" s="3"/>
      <c r="E90" s="171"/>
      <c r="F90" s="17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3.8" x14ac:dyDescent="0.25">
      <c r="C91" s="1"/>
      <c r="D91" s="3"/>
      <c r="E91" s="171"/>
      <c r="F91" s="17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3.8" x14ac:dyDescent="0.25">
      <c r="C92" s="1"/>
      <c r="D92" s="3"/>
      <c r="E92" s="171"/>
      <c r="F92" s="17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3.8" x14ac:dyDescent="0.25">
      <c r="C93" s="1"/>
      <c r="D93" s="3"/>
      <c r="E93" s="171"/>
      <c r="F93" s="17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3.8" x14ac:dyDescent="0.25">
      <c r="C94" s="1"/>
      <c r="D94" s="3"/>
      <c r="E94" s="171"/>
      <c r="F94" s="17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3.8" x14ac:dyDescent="0.25">
      <c r="C95" s="1"/>
      <c r="D95" s="3"/>
      <c r="E95" s="171"/>
      <c r="F95" s="17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3.8" x14ac:dyDescent="0.25">
      <c r="C96" s="1"/>
      <c r="D96" s="3"/>
      <c r="E96" s="171"/>
      <c r="F96" s="17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3.8" x14ac:dyDescent="0.25">
      <c r="C97" s="1"/>
      <c r="D97" s="3"/>
      <c r="E97" s="171"/>
      <c r="F97" s="17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3.8" x14ac:dyDescent="0.25">
      <c r="C98" s="1"/>
      <c r="D98" s="3"/>
      <c r="E98" s="171"/>
      <c r="F98" s="17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3.8" x14ac:dyDescent="0.25">
      <c r="C99" s="1"/>
      <c r="D99" s="3"/>
      <c r="E99" s="171"/>
      <c r="F99" s="17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3.8" x14ac:dyDescent="0.25">
      <c r="C100" s="1"/>
      <c r="D100" s="3"/>
      <c r="E100" s="171"/>
      <c r="F100" s="17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3.8" x14ac:dyDescent="0.25">
      <c r="C101" s="1"/>
      <c r="D101" s="3"/>
      <c r="E101" s="171"/>
      <c r="F101" s="17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3.8" x14ac:dyDescent="0.25">
      <c r="C102" s="1"/>
      <c r="D102" s="3"/>
      <c r="E102" s="171"/>
      <c r="F102" s="17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3.8" x14ac:dyDescent="0.25">
      <c r="C103" s="1"/>
      <c r="D103" s="3"/>
      <c r="E103" s="171"/>
      <c r="F103" s="17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3.8" x14ac:dyDescent="0.25">
      <c r="C104" s="1"/>
      <c r="D104" s="3"/>
      <c r="E104" s="171"/>
      <c r="F104" s="17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3.8" x14ac:dyDescent="0.25">
      <c r="C105" s="1"/>
      <c r="D105" s="3"/>
      <c r="E105" s="171"/>
      <c r="F105" s="17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3.8" x14ac:dyDescent="0.25">
      <c r="C106" s="1"/>
      <c r="D106" s="3"/>
      <c r="E106" s="171"/>
      <c r="F106" s="17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3.8" x14ac:dyDescent="0.25">
      <c r="C107" s="1"/>
      <c r="D107" s="3"/>
      <c r="E107" s="171"/>
      <c r="F107" s="17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3.8" x14ac:dyDescent="0.25">
      <c r="C108" s="1"/>
      <c r="D108" s="3"/>
      <c r="E108" s="171"/>
      <c r="F108" s="17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3.8" x14ac:dyDescent="0.25">
      <c r="C109" s="1"/>
      <c r="D109" s="3"/>
      <c r="E109" s="171"/>
      <c r="F109" s="17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3.8" x14ac:dyDescent="0.25">
      <c r="C110" s="1"/>
      <c r="D110" s="3"/>
      <c r="E110" s="171"/>
      <c r="F110" s="17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3.8" x14ac:dyDescent="0.25">
      <c r="C111" s="1"/>
      <c r="D111" s="3"/>
      <c r="E111" s="171"/>
      <c r="F111" s="17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3.8" x14ac:dyDescent="0.25">
      <c r="C112" s="1"/>
      <c r="D112" s="3"/>
      <c r="E112" s="171"/>
      <c r="F112" s="17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3.8" x14ac:dyDescent="0.25">
      <c r="C113" s="1"/>
      <c r="D113" s="3"/>
      <c r="E113" s="171"/>
      <c r="F113" s="17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3.8" x14ac:dyDescent="0.25">
      <c r="C114" s="1"/>
      <c r="D114" s="3"/>
      <c r="E114" s="171"/>
      <c r="F114" s="17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3.8" x14ac:dyDescent="0.25">
      <c r="C115" s="1"/>
      <c r="D115" s="3"/>
      <c r="E115" s="171"/>
      <c r="F115" s="17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3.8" x14ac:dyDescent="0.25">
      <c r="C116" s="1"/>
      <c r="D116" s="3"/>
      <c r="E116" s="171"/>
      <c r="F116" s="17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3.8" x14ac:dyDescent="0.25">
      <c r="C117" s="1"/>
      <c r="D117" s="3"/>
      <c r="E117" s="171"/>
      <c r="F117" s="17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3.8" x14ac:dyDescent="0.25">
      <c r="C118" s="1"/>
      <c r="D118" s="3"/>
      <c r="E118" s="171"/>
      <c r="F118" s="17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3.8" x14ac:dyDescent="0.25">
      <c r="C119" s="1"/>
      <c r="D119" s="3"/>
      <c r="E119" s="171"/>
      <c r="F119" s="17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3.8" x14ac:dyDescent="0.25">
      <c r="C120" s="1"/>
      <c r="D120" s="3"/>
      <c r="E120" s="171"/>
      <c r="F120" s="17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3.8" x14ac:dyDescent="0.25">
      <c r="C121" s="1"/>
      <c r="D121" s="3"/>
      <c r="E121" s="171"/>
      <c r="F121" s="17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3.8" x14ac:dyDescent="0.25">
      <c r="C122" s="1"/>
      <c r="D122" s="3"/>
      <c r="E122" s="171"/>
      <c r="F122" s="17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3.8" x14ac:dyDescent="0.25">
      <c r="C123" s="1"/>
      <c r="D123" s="3"/>
      <c r="E123" s="171"/>
      <c r="F123" s="17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3.8" x14ac:dyDescent="0.25">
      <c r="C124" s="1"/>
      <c r="D124" s="3"/>
      <c r="E124" s="171"/>
      <c r="F124" s="17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3.8" x14ac:dyDescent="0.25">
      <c r="C125" s="1"/>
      <c r="D125" s="3"/>
      <c r="E125" s="171"/>
      <c r="F125" s="17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3.8" x14ac:dyDescent="0.25">
      <c r="C126" s="1"/>
      <c r="D126" s="3"/>
      <c r="E126" s="171"/>
      <c r="F126" s="17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3.8" x14ac:dyDescent="0.25">
      <c r="C127" s="1"/>
      <c r="D127" s="3"/>
      <c r="E127" s="171"/>
      <c r="F127" s="17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3.8" x14ac:dyDescent="0.25">
      <c r="C128" s="1"/>
      <c r="D128" s="3"/>
      <c r="E128" s="171"/>
      <c r="F128" s="17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3.8" x14ac:dyDescent="0.25">
      <c r="C129" s="1"/>
      <c r="D129" s="3"/>
      <c r="E129" s="171"/>
      <c r="F129" s="17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3.8" x14ac:dyDescent="0.25">
      <c r="C130" s="1"/>
      <c r="D130" s="3"/>
      <c r="E130" s="171"/>
      <c r="F130" s="17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3.8" x14ac:dyDescent="0.25">
      <c r="C131" s="1"/>
      <c r="D131" s="3"/>
      <c r="E131" s="171"/>
      <c r="F131" s="17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3.8" x14ac:dyDescent="0.25">
      <c r="C132" s="1"/>
      <c r="D132" s="3"/>
      <c r="E132" s="171"/>
      <c r="F132" s="17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3.8" x14ac:dyDescent="0.25">
      <c r="C133" s="1"/>
      <c r="D133" s="3"/>
      <c r="E133" s="171"/>
      <c r="F133" s="17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3.8" x14ac:dyDescent="0.25">
      <c r="C134" s="1"/>
      <c r="D134" s="3"/>
      <c r="E134" s="171"/>
      <c r="F134" s="17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3.8" x14ac:dyDescent="0.25">
      <c r="C135" s="1"/>
      <c r="D135" s="3"/>
      <c r="E135" s="171"/>
      <c r="F135" s="17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3.8" x14ac:dyDescent="0.25">
      <c r="C136" s="1"/>
      <c r="D136" s="3"/>
      <c r="E136" s="171"/>
      <c r="F136" s="17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3.8" x14ac:dyDescent="0.25">
      <c r="C137" s="1"/>
      <c r="D137" s="3"/>
      <c r="E137" s="171"/>
      <c r="F137" s="17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3.8" x14ac:dyDescent="0.25">
      <c r="C138" s="1"/>
      <c r="D138" s="3"/>
      <c r="E138" s="171"/>
      <c r="F138" s="17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3.8" x14ac:dyDescent="0.25">
      <c r="C139" s="1"/>
      <c r="D139" s="3"/>
      <c r="E139" s="171"/>
      <c r="F139" s="17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3.8" x14ac:dyDescent="0.25">
      <c r="C140" s="1"/>
      <c r="D140" s="3"/>
      <c r="E140" s="171"/>
      <c r="F140" s="17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3.8" x14ac:dyDescent="0.25">
      <c r="C141" s="1"/>
      <c r="D141" s="3"/>
      <c r="E141" s="171"/>
      <c r="F141" s="17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3.8" x14ac:dyDescent="0.25">
      <c r="C142" s="1"/>
      <c r="D142" s="3"/>
      <c r="E142" s="171"/>
      <c r="F142" s="17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3.8" x14ac:dyDescent="0.25">
      <c r="C143" s="1"/>
      <c r="D143" s="3"/>
      <c r="E143" s="171"/>
      <c r="F143" s="17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3.8" x14ac:dyDescent="0.25">
      <c r="C144" s="1"/>
      <c r="D144" s="3"/>
      <c r="E144" s="171"/>
      <c r="F144" s="17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3.8" x14ac:dyDescent="0.25">
      <c r="C145" s="1"/>
      <c r="D145" s="3"/>
      <c r="E145" s="171"/>
      <c r="F145" s="17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3.8" x14ac:dyDescent="0.25">
      <c r="C146" s="1"/>
      <c r="D146" s="3"/>
      <c r="E146" s="171"/>
      <c r="F146" s="17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3.8" x14ac:dyDescent="0.25">
      <c r="C147" s="1"/>
      <c r="D147" s="3"/>
      <c r="E147" s="171"/>
      <c r="F147" s="17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3.8" x14ac:dyDescent="0.25">
      <c r="C148" s="1"/>
      <c r="D148" s="3"/>
      <c r="E148" s="171"/>
      <c r="F148" s="17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3.8" x14ac:dyDescent="0.25">
      <c r="C149" s="1"/>
      <c r="D149" s="3"/>
      <c r="E149" s="171"/>
      <c r="F149" s="17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3.8" x14ac:dyDescent="0.25">
      <c r="C150" s="1"/>
      <c r="D150" s="3"/>
      <c r="E150" s="171"/>
      <c r="F150" s="17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3.8" x14ac:dyDescent="0.25">
      <c r="C151" s="1"/>
      <c r="D151" s="3"/>
      <c r="E151" s="171"/>
      <c r="F151" s="17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3.8" x14ac:dyDescent="0.25">
      <c r="C152" s="1"/>
      <c r="D152" s="3"/>
      <c r="E152" s="171"/>
      <c r="F152" s="17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3.8" x14ac:dyDescent="0.25">
      <c r="C153" s="1"/>
      <c r="D153" s="3"/>
      <c r="E153" s="171"/>
      <c r="F153" s="17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3.8" x14ac:dyDescent="0.25">
      <c r="C154" s="1"/>
      <c r="D154" s="3"/>
      <c r="E154" s="171"/>
      <c r="F154" s="17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3.8" x14ac:dyDescent="0.25">
      <c r="C155" s="1"/>
      <c r="D155" s="3"/>
      <c r="E155" s="171"/>
      <c r="F155" s="17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3.8" x14ac:dyDescent="0.25">
      <c r="C156" s="1"/>
      <c r="D156" s="3"/>
      <c r="E156" s="171"/>
      <c r="F156" s="17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3.8" x14ac:dyDescent="0.25">
      <c r="C157" s="1"/>
      <c r="D157" s="3"/>
      <c r="E157" s="171"/>
      <c r="F157" s="17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3.8" x14ac:dyDescent="0.25">
      <c r="C158" s="1"/>
      <c r="D158" s="3"/>
      <c r="E158" s="171"/>
      <c r="F158" s="17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3.8" x14ac:dyDescent="0.25">
      <c r="C159" s="1"/>
      <c r="D159" s="3"/>
      <c r="E159" s="171"/>
      <c r="F159" s="17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3.8" x14ac:dyDescent="0.25">
      <c r="C160" s="1"/>
      <c r="D160" s="3"/>
      <c r="E160" s="171"/>
      <c r="F160" s="17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3.8" x14ac:dyDescent="0.25">
      <c r="C161" s="1"/>
      <c r="D161" s="3"/>
      <c r="E161" s="171"/>
      <c r="F161" s="17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3.8" x14ac:dyDescent="0.25">
      <c r="C162" s="1"/>
      <c r="D162" s="3"/>
      <c r="E162" s="171"/>
      <c r="F162" s="17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3.8" x14ac:dyDescent="0.25">
      <c r="C163" s="1"/>
      <c r="D163" s="3"/>
      <c r="E163" s="171"/>
      <c r="F163" s="17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3.8" x14ac:dyDescent="0.25">
      <c r="C164" s="1"/>
      <c r="D164" s="3"/>
      <c r="E164" s="171"/>
      <c r="F164" s="17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3.8" x14ac:dyDescent="0.25">
      <c r="C165" s="1"/>
      <c r="D165" s="3"/>
      <c r="E165" s="171"/>
      <c r="F165" s="17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3.8" x14ac:dyDescent="0.25">
      <c r="C166" s="1"/>
      <c r="D166" s="3"/>
      <c r="E166" s="171"/>
      <c r="F166" s="17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3.8" x14ac:dyDescent="0.25">
      <c r="C167" s="1"/>
      <c r="D167" s="3"/>
      <c r="E167" s="171"/>
      <c r="F167" s="17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3.8" x14ac:dyDescent="0.25">
      <c r="C168" s="1"/>
      <c r="D168" s="3"/>
      <c r="E168" s="171"/>
      <c r="F168" s="17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3.8" x14ac:dyDescent="0.25">
      <c r="C169" s="1"/>
      <c r="D169" s="3"/>
      <c r="E169" s="171"/>
      <c r="F169" s="17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3.8" x14ac:dyDescent="0.25">
      <c r="C170" s="1"/>
      <c r="D170" s="3"/>
      <c r="E170" s="171"/>
      <c r="F170" s="17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3.8" x14ac:dyDescent="0.25">
      <c r="C171" s="1"/>
      <c r="D171" s="3"/>
      <c r="E171" s="171"/>
      <c r="F171" s="17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3.8" x14ac:dyDescent="0.25">
      <c r="C172" s="1"/>
      <c r="D172" s="3"/>
      <c r="E172" s="171"/>
      <c r="F172" s="17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3.8" x14ac:dyDescent="0.25">
      <c r="C173" s="1"/>
      <c r="D173" s="3"/>
      <c r="E173" s="171"/>
      <c r="F173" s="17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3.8" x14ac:dyDescent="0.25">
      <c r="C174" s="1"/>
      <c r="D174" s="3"/>
      <c r="E174" s="171"/>
      <c r="F174" s="17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3.8" x14ac:dyDescent="0.25">
      <c r="C175" s="1"/>
      <c r="D175" s="3"/>
      <c r="E175" s="171"/>
      <c r="F175" s="17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3.8" x14ac:dyDescent="0.25">
      <c r="C176" s="1"/>
      <c r="D176" s="3"/>
      <c r="E176" s="171"/>
      <c r="F176" s="17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3.8" x14ac:dyDescent="0.25">
      <c r="C177" s="1"/>
      <c r="D177" s="3"/>
      <c r="E177" s="171"/>
      <c r="F177" s="17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3.8" x14ac:dyDescent="0.25">
      <c r="C178" s="1"/>
      <c r="D178" s="3"/>
      <c r="E178" s="171"/>
      <c r="F178" s="17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3.8" x14ac:dyDescent="0.25">
      <c r="C179" s="1"/>
      <c r="D179" s="3"/>
      <c r="E179" s="171"/>
      <c r="F179" s="17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3.8" x14ac:dyDescent="0.25">
      <c r="C180" s="1"/>
      <c r="D180" s="3"/>
      <c r="E180" s="171"/>
      <c r="F180" s="17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3.8" x14ac:dyDescent="0.25">
      <c r="C181" s="1"/>
      <c r="D181" s="3"/>
      <c r="E181" s="171"/>
      <c r="F181" s="17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3.8" x14ac:dyDescent="0.25">
      <c r="C182" s="1"/>
      <c r="D182" s="3"/>
      <c r="E182" s="171"/>
      <c r="F182" s="17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3.8" x14ac:dyDescent="0.25">
      <c r="C183" s="1"/>
      <c r="D183" s="3"/>
      <c r="E183" s="171"/>
      <c r="F183" s="17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3.8" x14ac:dyDescent="0.25">
      <c r="C184" s="1"/>
      <c r="D184" s="3"/>
      <c r="E184" s="171"/>
      <c r="F184" s="17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3.8" x14ac:dyDescent="0.25">
      <c r="C185" s="1"/>
      <c r="D185" s="3"/>
      <c r="E185" s="171"/>
      <c r="F185" s="17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3.8" x14ac:dyDescent="0.25">
      <c r="C186" s="1"/>
      <c r="D186" s="3"/>
      <c r="E186" s="171"/>
      <c r="F186" s="17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3.8" x14ac:dyDescent="0.25">
      <c r="C187" s="1"/>
      <c r="D187" s="3"/>
      <c r="E187" s="171"/>
      <c r="F187" s="17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3.8" x14ac:dyDescent="0.25">
      <c r="C188" s="1"/>
      <c r="D188" s="3"/>
      <c r="E188" s="171"/>
      <c r="F188" s="17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3.8" x14ac:dyDescent="0.25">
      <c r="C189" s="1"/>
      <c r="D189" s="3"/>
      <c r="E189" s="171"/>
      <c r="F189" s="17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3.8" x14ac:dyDescent="0.25">
      <c r="C190" s="1"/>
      <c r="D190" s="3"/>
      <c r="E190" s="171"/>
      <c r="F190" s="17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3.8" x14ac:dyDescent="0.25">
      <c r="C191" s="1"/>
      <c r="D191" s="3"/>
      <c r="E191" s="171"/>
      <c r="F191" s="17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3.8" x14ac:dyDescent="0.25">
      <c r="C192" s="1"/>
      <c r="D192" s="3"/>
      <c r="E192" s="171"/>
      <c r="F192" s="17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3.8" x14ac:dyDescent="0.25">
      <c r="C193" s="1"/>
      <c r="D193" s="3"/>
      <c r="E193" s="171"/>
      <c r="F193" s="17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3.8" x14ac:dyDescent="0.25">
      <c r="C194" s="1"/>
      <c r="D194" s="3"/>
      <c r="E194" s="171"/>
      <c r="F194" s="17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3.8" x14ac:dyDescent="0.25">
      <c r="C195" s="1"/>
      <c r="D195" s="3"/>
      <c r="E195" s="171"/>
      <c r="F195" s="17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3.8" x14ac:dyDescent="0.25">
      <c r="C196" s="1"/>
      <c r="D196" s="3"/>
      <c r="E196" s="171"/>
      <c r="F196" s="17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3.8" x14ac:dyDescent="0.25">
      <c r="C197" s="1"/>
      <c r="D197" s="3"/>
      <c r="E197" s="171"/>
      <c r="F197" s="17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3.8" x14ac:dyDescent="0.25">
      <c r="C198" s="1"/>
      <c r="D198" s="3"/>
      <c r="E198" s="171"/>
      <c r="F198" s="17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3.8" x14ac:dyDescent="0.25">
      <c r="C199" s="1"/>
      <c r="D199" s="3"/>
      <c r="E199" s="171"/>
      <c r="F199" s="17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3.8" x14ac:dyDescent="0.25">
      <c r="C200" s="1"/>
      <c r="D200" s="3"/>
      <c r="E200" s="171"/>
      <c r="F200" s="17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3.8" x14ac:dyDescent="0.25">
      <c r="C201" s="1"/>
      <c r="D201" s="3"/>
      <c r="E201" s="171"/>
      <c r="F201" s="17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3.8" x14ac:dyDescent="0.25">
      <c r="C202" s="1"/>
      <c r="D202" s="3"/>
      <c r="E202" s="171"/>
      <c r="F202" s="17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3.8" x14ac:dyDescent="0.25">
      <c r="C203" s="1"/>
      <c r="D203" s="3"/>
      <c r="E203" s="171"/>
      <c r="F203" s="17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3.8" x14ac:dyDescent="0.25">
      <c r="C204" s="1"/>
      <c r="D204" s="3"/>
      <c r="E204" s="171"/>
      <c r="F204" s="17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3.8" x14ac:dyDescent="0.25">
      <c r="C205" s="1"/>
      <c r="D205" s="3"/>
      <c r="E205" s="171"/>
      <c r="F205" s="17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3.8" x14ac:dyDescent="0.25">
      <c r="C206" s="1"/>
      <c r="D206" s="3"/>
      <c r="E206" s="171"/>
      <c r="F206" s="17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3.8" x14ac:dyDescent="0.25">
      <c r="C207" s="1"/>
      <c r="D207" s="3"/>
      <c r="E207" s="171"/>
      <c r="F207" s="17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3.8" x14ac:dyDescent="0.25">
      <c r="C208" s="1"/>
      <c r="D208" s="3"/>
      <c r="E208" s="171"/>
      <c r="F208" s="17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3.8" x14ac:dyDescent="0.25">
      <c r="C209" s="1"/>
      <c r="D209" s="3"/>
      <c r="E209" s="171"/>
      <c r="F209" s="17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3.8" x14ac:dyDescent="0.25">
      <c r="C210" s="1"/>
      <c r="D210" s="3"/>
      <c r="E210" s="171"/>
      <c r="F210" s="17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3.8" x14ac:dyDescent="0.25">
      <c r="C211" s="1"/>
      <c r="D211" s="3"/>
      <c r="E211" s="171"/>
      <c r="F211" s="17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3.8" x14ac:dyDescent="0.25">
      <c r="C212" s="1"/>
      <c r="D212" s="3"/>
      <c r="E212" s="171"/>
      <c r="F212" s="17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3.8" x14ac:dyDescent="0.25">
      <c r="C213" s="1"/>
      <c r="D213" s="3"/>
      <c r="E213" s="171"/>
      <c r="F213" s="17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3.8" x14ac:dyDescent="0.25">
      <c r="C214" s="1"/>
      <c r="D214" s="3"/>
      <c r="E214" s="171"/>
      <c r="F214" s="17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3.8" x14ac:dyDescent="0.25">
      <c r="C215" s="1"/>
      <c r="D215" s="3"/>
      <c r="E215" s="171"/>
      <c r="F215" s="17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3.8" x14ac:dyDescent="0.25">
      <c r="C216" s="1"/>
      <c r="D216" s="3"/>
      <c r="E216" s="171"/>
      <c r="F216" s="17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3.8" x14ac:dyDescent="0.25">
      <c r="C217" s="1"/>
      <c r="D217" s="3"/>
      <c r="E217" s="171"/>
      <c r="F217" s="17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3.8" x14ac:dyDescent="0.25">
      <c r="C218" s="1"/>
      <c r="D218" s="3"/>
      <c r="E218" s="171"/>
      <c r="F218" s="17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3.8" x14ac:dyDescent="0.25">
      <c r="C219" s="1"/>
      <c r="D219" s="3"/>
      <c r="E219" s="171"/>
      <c r="F219" s="17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3.8" x14ac:dyDescent="0.25">
      <c r="C220" s="1"/>
      <c r="D220" s="3"/>
      <c r="E220" s="171"/>
      <c r="F220" s="17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3.8" x14ac:dyDescent="0.25">
      <c r="C221" s="1"/>
      <c r="D221" s="3"/>
      <c r="E221" s="171"/>
      <c r="F221" s="17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3.8" x14ac:dyDescent="0.25">
      <c r="C222" s="1"/>
      <c r="D222" s="3"/>
      <c r="E222" s="171"/>
      <c r="F222" s="17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3.8" x14ac:dyDescent="0.25">
      <c r="C223" s="1"/>
      <c r="D223" s="3"/>
      <c r="E223" s="171"/>
      <c r="F223" s="17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3.8" x14ac:dyDescent="0.25">
      <c r="C224" s="1"/>
      <c r="D224" s="3"/>
      <c r="E224" s="171"/>
      <c r="F224" s="17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3.8" x14ac:dyDescent="0.25">
      <c r="C225" s="1"/>
      <c r="D225" s="3"/>
      <c r="E225" s="171"/>
      <c r="F225" s="17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3.8" x14ac:dyDescent="0.25">
      <c r="C226" s="1"/>
      <c r="D226" s="3"/>
      <c r="E226" s="171"/>
      <c r="F226" s="17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3.8" x14ac:dyDescent="0.25">
      <c r="C227" s="1"/>
      <c r="D227" s="3"/>
      <c r="E227" s="171"/>
      <c r="F227" s="17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3.8" x14ac:dyDescent="0.25">
      <c r="C228" s="1"/>
      <c r="D228" s="3"/>
      <c r="E228" s="171"/>
      <c r="F228" s="17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3.8" x14ac:dyDescent="0.25">
      <c r="C229" s="1"/>
      <c r="D229" s="3"/>
      <c r="E229" s="171"/>
      <c r="F229" s="17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3.8" x14ac:dyDescent="0.25">
      <c r="C230" s="1"/>
      <c r="D230" s="3"/>
      <c r="E230" s="171"/>
      <c r="F230" s="17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3.8" x14ac:dyDescent="0.25">
      <c r="C231" s="1"/>
      <c r="D231" s="3"/>
      <c r="E231" s="171"/>
      <c r="F231" s="17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3.8" x14ac:dyDescent="0.25">
      <c r="C232" s="1"/>
      <c r="D232" s="3"/>
      <c r="E232" s="171"/>
      <c r="F232" s="17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3.8" x14ac:dyDescent="0.25">
      <c r="C233" s="1"/>
      <c r="D233" s="3"/>
      <c r="E233" s="171"/>
      <c r="F233" s="17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3.8" x14ac:dyDescent="0.25">
      <c r="C234" s="1"/>
      <c r="D234" s="3"/>
      <c r="E234" s="171"/>
      <c r="F234" s="17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3.8" x14ac:dyDescent="0.25">
      <c r="C235" s="1"/>
      <c r="D235" s="3"/>
      <c r="E235" s="171"/>
      <c r="F235" s="17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3.8" x14ac:dyDescent="0.25">
      <c r="C236" s="1"/>
      <c r="D236" s="3"/>
      <c r="E236" s="171"/>
      <c r="F236" s="17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3.8" x14ac:dyDescent="0.25">
      <c r="C237" s="1"/>
      <c r="D237" s="3"/>
      <c r="E237" s="171"/>
      <c r="F237" s="17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3.8" x14ac:dyDescent="0.25">
      <c r="C238" s="1"/>
      <c r="D238" s="3"/>
      <c r="E238" s="171"/>
      <c r="F238" s="17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3.8" x14ac:dyDescent="0.25">
      <c r="C239" s="1"/>
      <c r="D239" s="3"/>
      <c r="E239" s="171"/>
      <c r="F239" s="17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3.8" x14ac:dyDescent="0.25">
      <c r="C240" s="1"/>
      <c r="D240" s="3"/>
      <c r="E240" s="171"/>
      <c r="F240" s="17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3.8" x14ac:dyDescent="0.25">
      <c r="C241" s="1"/>
      <c r="D241" s="3"/>
      <c r="E241" s="171"/>
      <c r="F241" s="17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3.8" x14ac:dyDescent="0.25">
      <c r="C242" s="1"/>
      <c r="D242" s="3"/>
      <c r="E242" s="171"/>
      <c r="F242" s="17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3.8" x14ac:dyDescent="0.25">
      <c r="C243" s="1"/>
      <c r="D243" s="3"/>
      <c r="E243" s="171"/>
      <c r="F243" s="17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3.8" x14ac:dyDescent="0.25">
      <c r="C244" s="1"/>
      <c r="D244" s="3"/>
      <c r="E244" s="171"/>
      <c r="F244" s="17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3.8" x14ac:dyDescent="0.25">
      <c r="C245" s="1"/>
      <c r="D245" s="3"/>
      <c r="E245" s="171"/>
      <c r="F245" s="17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3.8" x14ac:dyDescent="0.25">
      <c r="C246" s="1"/>
      <c r="D246" s="3"/>
      <c r="E246" s="171"/>
      <c r="F246" s="17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3.8" x14ac:dyDescent="0.25">
      <c r="C247" s="1"/>
      <c r="D247" s="3"/>
      <c r="E247" s="171"/>
      <c r="F247" s="17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3.8" x14ac:dyDescent="0.25">
      <c r="C248" s="1"/>
      <c r="D248" s="3"/>
      <c r="E248" s="171"/>
      <c r="F248" s="17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3.8" x14ac:dyDescent="0.25">
      <c r="C249" s="1"/>
      <c r="D249" s="3"/>
      <c r="E249" s="171"/>
      <c r="F249" s="17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3.8" x14ac:dyDescent="0.25">
      <c r="C250" s="1"/>
      <c r="D250" s="3"/>
      <c r="E250" s="171"/>
      <c r="F250" s="17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3.8" x14ac:dyDescent="0.25">
      <c r="C251" s="1"/>
      <c r="D251" s="3"/>
      <c r="E251" s="171"/>
      <c r="F251" s="17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3.8" x14ac:dyDescent="0.25">
      <c r="C252" s="1"/>
      <c r="D252" s="3"/>
      <c r="E252" s="171"/>
      <c r="F252" s="17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3.8" x14ac:dyDescent="0.25">
      <c r="C253" s="1"/>
      <c r="D253" s="3"/>
      <c r="E253" s="171"/>
      <c r="F253" s="17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3.8" x14ac:dyDescent="0.25">
      <c r="C254" s="1"/>
      <c r="D254" s="3"/>
      <c r="E254" s="171"/>
      <c r="F254" s="17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3.8" x14ac:dyDescent="0.25">
      <c r="C255" s="1"/>
      <c r="D255" s="3"/>
      <c r="E255" s="171"/>
      <c r="F255" s="17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3.8" x14ac:dyDescent="0.25">
      <c r="C256" s="1"/>
      <c r="D256" s="3"/>
      <c r="E256" s="171"/>
      <c r="F256" s="17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3:100" ht="13.8" x14ac:dyDescent="0.25">
      <c r="C257" s="1"/>
      <c r="D257" s="3"/>
      <c r="E257" s="171"/>
      <c r="F257" s="17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</row>
    <row r="258" spans="3:100" ht="13.8" x14ac:dyDescent="0.25">
      <c r="C258" s="1"/>
      <c r="D258" s="3"/>
      <c r="E258" s="171"/>
      <c r="F258" s="17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</row>
    <row r="259" spans="3:100" ht="13.8" x14ac:dyDescent="0.25">
      <c r="C259" s="1"/>
      <c r="D259" s="3"/>
      <c r="E259" s="171"/>
      <c r="F259" s="17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</row>
    <row r="260" spans="3:100" ht="13.8" x14ac:dyDescent="0.25">
      <c r="C260" s="1"/>
      <c r="D260" s="3"/>
      <c r="E260" s="171"/>
      <c r="F260" s="17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</row>
    <row r="261" spans="3:100" ht="13.8" x14ac:dyDescent="0.25">
      <c r="C261" s="1"/>
      <c r="D261" s="3"/>
      <c r="E261" s="171"/>
      <c r="F261" s="17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</row>
    <row r="262" spans="3:100" ht="13.8" x14ac:dyDescent="0.25">
      <c r="C262" s="1"/>
      <c r="D262" s="3"/>
      <c r="E262" s="171"/>
      <c r="F262" s="17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</row>
    <row r="263" spans="3:100" ht="13.8" x14ac:dyDescent="0.25">
      <c r="C263" s="1"/>
      <c r="D263" s="3"/>
      <c r="E263" s="171"/>
      <c r="F263" s="17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</row>
    <row r="264" spans="3:100" ht="13.8" x14ac:dyDescent="0.25">
      <c r="C264" s="1"/>
      <c r="D264" s="3"/>
      <c r="E264" s="171"/>
      <c r="F264" s="17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</row>
    <row r="265" spans="3:100" ht="13.8" x14ac:dyDescent="0.25">
      <c r="C265" s="1"/>
      <c r="D265" s="3"/>
      <c r="E265" s="171"/>
      <c r="F265" s="17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</row>
    <row r="266" spans="3:100" ht="13.8" x14ac:dyDescent="0.25">
      <c r="C266" s="1"/>
      <c r="D266" s="3"/>
      <c r="E266" s="171"/>
      <c r="F266" s="17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</row>
    <row r="267" spans="3:100" x14ac:dyDescent="0.25">
      <c r="D267" s="4"/>
    </row>
    <row r="268" spans="3:100" x14ac:dyDescent="0.25">
      <c r="D268" s="4"/>
    </row>
    <row r="269" spans="3:100" x14ac:dyDescent="0.25">
      <c r="D269" s="4"/>
    </row>
    <row r="270" spans="3:100" x14ac:dyDescent="0.25">
      <c r="D270" s="4"/>
    </row>
    <row r="271" spans="3:100" x14ac:dyDescent="0.25">
      <c r="D271" s="4"/>
    </row>
    <row r="272" spans="3:100" x14ac:dyDescent="0.25">
      <c r="D272" s="4"/>
    </row>
    <row r="273" spans="4:6" x14ac:dyDescent="0.25">
      <c r="D273" s="4"/>
    </row>
    <row r="274" spans="4:6" x14ac:dyDescent="0.25">
      <c r="D274" s="4"/>
    </row>
    <row r="275" spans="4:6" x14ac:dyDescent="0.25">
      <c r="D275" s="4"/>
      <c r="E275"/>
      <c r="F275"/>
    </row>
    <row r="276" spans="4:6" x14ac:dyDescent="0.25">
      <c r="D276" s="4"/>
      <c r="E276"/>
      <c r="F276"/>
    </row>
    <row r="277" spans="4:6" x14ac:dyDescent="0.25">
      <c r="D277" s="4"/>
      <c r="E277"/>
      <c r="F277"/>
    </row>
    <row r="278" spans="4:6" x14ac:dyDescent="0.25">
      <c r="D278" s="4"/>
      <c r="E278"/>
      <c r="F278"/>
    </row>
    <row r="279" spans="4:6" x14ac:dyDescent="0.25">
      <c r="D279" s="4"/>
      <c r="E279"/>
      <c r="F279"/>
    </row>
    <row r="280" spans="4:6" x14ac:dyDescent="0.25">
      <c r="D280" s="4"/>
      <c r="E280"/>
      <c r="F280"/>
    </row>
    <row r="281" spans="4:6" x14ac:dyDescent="0.25">
      <c r="D281" s="4"/>
      <c r="E281"/>
      <c r="F281"/>
    </row>
    <row r="282" spans="4:6" x14ac:dyDescent="0.25">
      <c r="D282" s="4"/>
      <c r="E282"/>
      <c r="F282"/>
    </row>
    <row r="283" spans="4:6" x14ac:dyDescent="0.25">
      <c r="D283" s="4"/>
      <c r="E283"/>
      <c r="F283"/>
    </row>
    <row r="284" spans="4:6" x14ac:dyDescent="0.25">
      <c r="D284" s="4"/>
      <c r="E284"/>
      <c r="F284"/>
    </row>
    <row r="285" spans="4:6" x14ac:dyDescent="0.25">
      <c r="D285" s="4"/>
      <c r="E285"/>
      <c r="F285"/>
    </row>
    <row r="286" spans="4:6" x14ac:dyDescent="0.25">
      <c r="D286" s="4"/>
      <c r="E286"/>
      <c r="F286"/>
    </row>
    <row r="287" spans="4:6" x14ac:dyDescent="0.25">
      <c r="D287" s="4"/>
      <c r="E287"/>
      <c r="F287"/>
    </row>
    <row r="288" spans="4:6" x14ac:dyDescent="0.25">
      <c r="D288" s="4"/>
      <c r="E288"/>
      <c r="F288"/>
    </row>
    <row r="289" spans="4:6" x14ac:dyDescent="0.25">
      <c r="D289" s="4"/>
      <c r="E289"/>
      <c r="F289"/>
    </row>
    <row r="290" spans="4:6" x14ac:dyDescent="0.25">
      <c r="D290" s="4"/>
      <c r="E290"/>
      <c r="F290"/>
    </row>
    <row r="291" spans="4:6" x14ac:dyDescent="0.25">
      <c r="D291" s="4"/>
      <c r="E291"/>
      <c r="F291"/>
    </row>
    <row r="292" spans="4:6" x14ac:dyDescent="0.25">
      <c r="D292" s="4"/>
      <c r="E292"/>
      <c r="F292"/>
    </row>
    <row r="293" spans="4:6" x14ac:dyDescent="0.25">
      <c r="D293" s="4"/>
      <c r="E293"/>
      <c r="F293"/>
    </row>
    <row r="294" spans="4:6" x14ac:dyDescent="0.25">
      <c r="D294" s="4"/>
      <c r="E294"/>
      <c r="F294"/>
    </row>
    <row r="295" spans="4:6" x14ac:dyDescent="0.25">
      <c r="D295" s="4"/>
      <c r="E295"/>
      <c r="F295"/>
    </row>
    <row r="296" spans="4:6" x14ac:dyDescent="0.25">
      <c r="D296" s="4"/>
      <c r="E296"/>
      <c r="F296"/>
    </row>
    <row r="297" spans="4:6" x14ac:dyDescent="0.25">
      <c r="D297" s="4"/>
      <c r="E297"/>
      <c r="F297"/>
    </row>
    <row r="298" spans="4:6" x14ac:dyDescent="0.25">
      <c r="D298" s="4"/>
      <c r="E298"/>
      <c r="F298"/>
    </row>
    <row r="299" spans="4:6" x14ac:dyDescent="0.25">
      <c r="D299" s="4"/>
      <c r="E299"/>
      <c r="F299"/>
    </row>
    <row r="300" spans="4:6" x14ac:dyDescent="0.25">
      <c r="D300" s="4"/>
      <c r="E300"/>
      <c r="F300"/>
    </row>
    <row r="301" spans="4:6" x14ac:dyDescent="0.25">
      <c r="D301" s="4"/>
      <c r="E301"/>
      <c r="F301"/>
    </row>
    <row r="302" spans="4:6" x14ac:dyDescent="0.25">
      <c r="D302" s="4"/>
      <c r="E302"/>
      <c r="F302"/>
    </row>
    <row r="303" spans="4:6" x14ac:dyDescent="0.25">
      <c r="D303" s="4"/>
      <c r="E303"/>
      <c r="F303"/>
    </row>
    <row r="304" spans="4:6" x14ac:dyDescent="0.25">
      <c r="D304" s="4"/>
      <c r="E304"/>
      <c r="F304"/>
    </row>
    <row r="305" spans="4:6" x14ac:dyDescent="0.25">
      <c r="D305" s="4"/>
      <c r="E305"/>
      <c r="F305"/>
    </row>
    <row r="306" spans="4:6" x14ac:dyDescent="0.25">
      <c r="D306" s="4"/>
      <c r="E306"/>
      <c r="F306"/>
    </row>
    <row r="307" spans="4:6" x14ac:dyDescent="0.25">
      <c r="D307" s="4"/>
      <c r="E307"/>
      <c r="F307"/>
    </row>
    <row r="308" spans="4:6" x14ac:dyDescent="0.25">
      <c r="D308" s="4"/>
      <c r="E308"/>
      <c r="F308"/>
    </row>
    <row r="309" spans="4:6" x14ac:dyDescent="0.25">
      <c r="D309" s="4"/>
      <c r="E309"/>
      <c r="F309"/>
    </row>
    <row r="310" spans="4:6" x14ac:dyDescent="0.25">
      <c r="D310" s="4"/>
      <c r="E310"/>
      <c r="F310"/>
    </row>
    <row r="311" spans="4:6" x14ac:dyDescent="0.25">
      <c r="D311" s="4"/>
      <c r="E311"/>
      <c r="F311"/>
    </row>
    <row r="312" spans="4:6" x14ac:dyDescent="0.25">
      <c r="D312" s="4"/>
      <c r="E312"/>
      <c r="F312"/>
    </row>
    <row r="313" spans="4:6" x14ac:dyDescent="0.25">
      <c r="D313" s="4"/>
      <c r="E313"/>
      <c r="F313"/>
    </row>
    <row r="314" spans="4:6" x14ac:dyDescent="0.25">
      <c r="D314" s="4"/>
      <c r="E314"/>
      <c r="F314"/>
    </row>
    <row r="315" spans="4:6" x14ac:dyDescent="0.25">
      <c r="D315" s="4"/>
      <c r="E315"/>
      <c r="F315"/>
    </row>
    <row r="316" spans="4:6" x14ac:dyDescent="0.25">
      <c r="D316" s="4"/>
      <c r="E316"/>
      <c r="F316"/>
    </row>
    <row r="317" spans="4:6" x14ac:dyDescent="0.25">
      <c r="D317" s="4"/>
      <c r="E317"/>
      <c r="F317"/>
    </row>
    <row r="318" spans="4:6" x14ac:dyDescent="0.25">
      <c r="D318" s="4"/>
      <c r="E318"/>
      <c r="F318"/>
    </row>
    <row r="319" spans="4:6" x14ac:dyDescent="0.25">
      <c r="D319" s="4"/>
      <c r="E319"/>
      <c r="F319"/>
    </row>
    <row r="320" spans="4:6" x14ac:dyDescent="0.25">
      <c r="D320" s="4"/>
      <c r="E320"/>
      <c r="F320"/>
    </row>
    <row r="321" spans="4:6" x14ac:dyDescent="0.25">
      <c r="D321" s="4"/>
      <c r="E321"/>
      <c r="F321"/>
    </row>
    <row r="322" spans="4:6" x14ac:dyDescent="0.25">
      <c r="D322" s="4"/>
      <c r="E322"/>
      <c r="F322"/>
    </row>
    <row r="323" spans="4:6" x14ac:dyDescent="0.25">
      <c r="D323" s="4"/>
      <c r="E323"/>
      <c r="F323"/>
    </row>
    <row r="324" spans="4:6" x14ac:dyDescent="0.25">
      <c r="D324" s="4"/>
      <c r="E324"/>
      <c r="F324"/>
    </row>
    <row r="325" spans="4:6" x14ac:dyDescent="0.25">
      <c r="D325" s="4"/>
      <c r="E325"/>
      <c r="F325"/>
    </row>
    <row r="326" spans="4:6" x14ac:dyDescent="0.25">
      <c r="D326" s="4"/>
      <c r="E326"/>
      <c r="F326"/>
    </row>
    <row r="327" spans="4:6" x14ac:dyDescent="0.25">
      <c r="D327" s="4"/>
      <c r="E327"/>
      <c r="F327"/>
    </row>
    <row r="328" spans="4:6" x14ac:dyDescent="0.25">
      <c r="D328" s="4"/>
      <c r="E328"/>
      <c r="F328"/>
    </row>
    <row r="329" spans="4:6" x14ac:dyDescent="0.25">
      <c r="D329" s="4"/>
      <c r="E329"/>
      <c r="F329"/>
    </row>
    <row r="330" spans="4:6" x14ac:dyDescent="0.25">
      <c r="D330" s="4"/>
      <c r="E330"/>
      <c r="F330"/>
    </row>
    <row r="331" spans="4:6" x14ac:dyDescent="0.25">
      <c r="D331" s="4"/>
      <c r="E331"/>
      <c r="F331"/>
    </row>
    <row r="332" spans="4:6" x14ac:dyDescent="0.25">
      <c r="D332" s="4"/>
      <c r="E332"/>
      <c r="F332"/>
    </row>
    <row r="333" spans="4:6" x14ac:dyDescent="0.25">
      <c r="D333" s="4"/>
      <c r="E333"/>
      <c r="F333"/>
    </row>
    <row r="334" spans="4:6" x14ac:dyDescent="0.25">
      <c r="D334" s="4"/>
      <c r="E334"/>
      <c r="F334"/>
    </row>
    <row r="335" spans="4:6" x14ac:dyDescent="0.25">
      <c r="D335" s="4"/>
      <c r="E335"/>
      <c r="F335"/>
    </row>
    <row r="336" spans="4:6" x14ac:dyDescent="0.25">
      <c r="D336" s="4"/>
      <c r="E336"/>
      <c r="F336"/>
    </row>
    <row r="337" spans="4:6" x14ac:dyDescent="0.25">
      <c r="D337" s="4"/>
      <c r="E337"/>
      <c r="F337"/>
    </row>
    <row r="338" spans="4:6" x14ac:dyDescent="0.25">
      <c r="D338" s="4"/>
      <c r="E338"/>
      <c r="F338"/>
    </row>
    <row r="339" spans="4:6" x14ac:dyDescent="0.25">
      <c r="D339" s="4"/>
      <c r="E339"/>
      <c r="F339"/>
    </row>
    <row r="340" spans="4:6" x14ac:dyDescent="0.25">
      <c r="D340" s="4"/>
      <c r="E340"/>
      <c r="F340"/>
    </row>
    <row r="341" spans="4:6" x14ac:dyDescent="0.25">
      <c r="D341" s="4"/>
      <c r="E341"/>
      <c r="F341"/>
    </row>
    <row r="342" spans="4:6" x14ac:dyDescent="0.25">
      <c r="D342" s="4"/>
      <c r="E342"/>
      <c r="F342"/>
    </row>
    <row r="343" spans="4:6" x14ac:dyDescent="0.25">
      <c r="D343" s="4"/>
      <c r="E343"/>
      <c r="F343"/>
    </row>
    <row r="344" spans="4:6" x14ac:dyDescent="0.25">
      <c r="D344" s="4"/>
      <c r="E344"/>
      <c r="F344"/>
    </row>
    <row r="345" spans="4:6" x14ac:dyDescent="0.25">
      <c r="D345" s="4"/>
      <c r="E345"/>
      <c r="F345"/>
    </row>
    <row r="346" spans="4:6" x14ac:dyDescent="0.25">
      <c r="D346" s="4"/>
      <c r="E346"/>
      <c r="F346"/>
    </row>
    <row r="347" spans="4:6" x14ac:dyDescent="0.25">
      <c r="D347" s="4"/>
      <c r="E347"/>
      <c r="F347"/>
    </row>
    <row r="348" spans="4:6" x14ac:dyDescent="0.25">
      <c r="D348" s="4"/>
      <c r="E348"/>
      <c r="F348"/>
    </row>
    <row r="349" spans="4:6" x14ac:dyDescent="0.25">
      <c r="D349" s="4"/>
      <c r="E349"/>
      <c r="F349"/>
    </row>
    <row r="350" spans="4:6" x14ac:dyDescent="0.25">
      <c r="D350" s="4"/>
      <c r="E350"/>
      <c r="F350"/>
    </row>
    <row r="351" spans="4:6" x14ac:dyDescent="0.25">
      <c r="D351" s="4"/>
      <c r="E351"/>
      <c r="F351"/>
    </row>
    <row r="352" spans="4:6" x14ac:dyDescent="0.25">
      <c r="D352" s="4"/>
      <c r="E352"/>
      <c r="F352"/>
    </row>
    <row r="353" spans="4:6" x14ac:dyDescent="0.25">
      <c r="D353" s="4"/>
      <c r="E353"/>
      <c r="F353"/>
    </row>
    <row r="354" spans="4:6" x14ac:dyDescent="0.25">
      <c r="D354" s="4"/>
      <c r="E354"/>
      <c r="F354"/>
    </row>
    <row r="355" spans="4:6" x14ac:dyDescent="0.25">
      <c r="D355" s="4"/>
      <c r="E355"/>
      <c r="F355"/>
    </row>
    <row r="356" spans="4:6" x14ac:dyDescent="0.25">
      <c r="D356" s="4"/>
      <c r="E356"/>
      <c r="F356"/>
    </row>
    <row r="357" spans="4:6" x14ac:dyDescent="0.25">
      <c r="D357" s="4"/>
      <c r="E357"/>
      <c r="F357"/>
    </row>
    <row r="358" spans="4:6" x14ac:dyDescent="0.25">
      <c r="D358" s="4"/>
      <c r="E358"/>
      <c r="F358"/>
    </row>
    <row r="359" spans="4:6" x14ac:dyDescent="0.25">
      <c r="D359" s="4"/>
      <c r="E359"/>
      <c r="F359"/>
    </row>
    <row r="360" spans="4:6" x14ac:dyDescent="0.25">
      <c r="D360" s="4"/>
      <c r="E360"/>
      <c r="F360"/>
    </row>
    <row r="361" spans="4:6" x14ac:dyDescent="0.25">
      <c r="D361" s="4"/>
      <c r="E361"/>
      <c r="F361"/>
    </row>
    <row r="362" spans="4:6" x14ac:dyDescent="0.25">
      <c r="D362" s="4"/>
      <c r="E362"/>
      <c r="F362"/>
    </row>
    <row r="363" spans="4:6" x14ac:dyDescent="0.25">
      <c r="D363" s="4"/>
      <c r="E363"/>
      <c r="F363"/>
    </row>
    <row r="364" spans="4:6" x14ac:dyDescent="0.25">
      <c r="D364" s="4"/>
      <c r="E364"/>
      <c r="F364"/>
    </row>
    <row r="365" spans="4:6" x14ac:dyDescent="0.25">
      <c r="D365" s="4"/>
      <c r="E365"/>
      <c r="F365"/>
    </row>
    <row r="366" spans="4:6" x14ac:dyDescent="0.25">
      <c r="D366" s="4"/>
      <c r="E366"/>
      <c r="F366"/>
    </row>
    <row r="367" spans="4:6" x14ac:dyDescent="0.25">
      <c r="D367" s="4"/>
      <c r="E367"/>
      <c r="F367"/>
    </row>
    <row r="368" spans="4:6" x14ac:dyDescent="0.25">
      <c r="D368" s="4"/>
      <c r="E368"/>
      <c r="F368"/>
    </row>
    <row r="369" spans="4:6" x14ac:dyDescent="0.25">
      <c r="D369" s="4"/>
      <c r="E369"/>
      <c r="F369"/>
    </row>
    <row r="370" spans="4:6" x14ac:dyDescent="0.25">
      <c r="D370" s="4"/>
      <c r="E370"/>
      <c r="F370"/>
    </row>
    <row r="371" spans="4:6" x14ac:dyDescent="0.25">
      <c r="D371" s="4"/>
      <c r="E371"/>
      <c r="F371"/>
    </row>
    <row r="372" spans="4:6" x14ac:dyDescent="0.25">
      <c r="D372" s="4"/>
      <c r="E372"/>
      <c r="F372"/>
    </row>
    <row r="373" spans="4:6" x14ac:dyDescent="0.25">
      <c r="D373" s="4"/>
      <c r="E373"/>
      <c r="F373"/>
    </row>
    <row r="374" spans="4:6" x14ac:dyDescent="0.25">
      <c r="D374" s="4"/>
      <c r="E374"/>
      <c r="F374"/>
    </row>
    <row r="375" spans="4:6" x14ac:dyDescent="0.25">
      <c r="D375" s="4"/>
      <c r="E375"/>
      <c r="F375"/>
    </row>
    <row r="376" spans="4:6" x14ac:dyDescent="0.25">
      <c r="D376" s="4"/>
      <c r="E376"/>
      <c r="F376"/>
    </row>
    <row r="377" spans="4:6" x14ac:dyDescent="0.25">
      <c r="D377" s="4"/>
      <c r="E377"/>
      <c r="F377"/>
    </row>
    <row r="378" spans="4:6" x14ac:dyDescent="0.25">
      <c r="D378" s="4"/>
      <c r="E378"/>
      <c r="F378"/>
    </row>
    <row r="379" spans="4:6" x14ac:dyDescent="0.25">
      <c r="D379" s="4"/>
      <c r="E379"/>
      <c r="F379"/>
    </row>
    <row r="380" spans="4:6" x14ac:dyDescent="0.25">
      <c r="D380" s="4"/>
      <c r="E380"/>
      <c r="F380"/>
    </row>
    <row r="381" spans="4:6" x14ac:dyDescent="0.25">
      <c r="D381" s="4"/>
      <c r="E381"/>
      <c r="F381"/>
    </row>
    <row r="382" spans="4:6" x14ac:dyDescent="0.25">
      <c r="D382" s="4"/>
      <c r="E382"/>
      <c r="F382"/>
    </row>
    <row r="383" spans="4:6" x14ac:dyDescent="0.25">
      <c r="D383" s="4"/>
      <c r="E383"/>
      <c r="F383"/>
    </row>
    <row r="384" spans="4:6" x14ac:dyDescent="0.25">
      <c r="D384" s="4"/>
      <c r="E384"/>
      <c r="F384"/>
    </row>
    <row r="385" spans="4:6" x14ac:dyDescent="0.25">
      <c r="D385" s="4"/>
      <c r="E385"/>
      <c r="F385"/>
    </row>
    <row r="386" spans="4:6" x14ac:dyDescent="0.25">
      <c r="D386" s="4"/>
      <c r="E386"/>
      <c r="F386"/>
    </row>
    <row r="387" spans="4:6" x14ac:dyDescent="0.25">
      <c r="D387" s="4"/>
      <c r="E387"/>
      <c r="F387"/>
    </row>
    <row r="388" spans="4:6" x14ac:dyDescent="0.25">
      <c r="D388" s="4"/>
      <c r="E388"/>
      <c r="F388"/>
    </row>
    <row r="389" spans="4:6" x14ac:dyDescent="0.25">
      <c r="D389" s="4"/>
      <c r="E389"/>
      <c r="F389"/>
    </row>
    <row r="390" spans="4:6" x14ac:dyDescent="0.25">
      <c r="D390" s="4"/>
      <c r="E390"/>
      <c r="F390"/>
    </row>
    <row r="391" spans="4:6" x14ac:dyDescent="0.25">
      <c r="D391" s="4"/>
      <c r="E391"/>
      <c r="F391"/>
    </row>
    <row r="392" spans="4:6" x14ac:dyDescent="0.25">
      <c r="D392" s="4"/>
      <c r="E392"/>
      <c r="F392"/>
    </row>
    <row r="393" spans="4:6" x14ac:dyDescent="0.25">
      <c r="D393" s="4"/>
      <c r="E393"/>
      <c r="F393"/>
    </row>
  </sheetData>
  <pageMargins left="0.7" right="0.7" top="0.78740157499999996" bottom="0.78740157499999996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34A31"/>
  </sheetPr>
  <dimension ref="A1:CV393"/>
  <sheetViews>
    <sheetView zoomScale="75" zoomScaleNormal="75" workbookViewId="0">
      <selection activeCell="B1" sqref="B1"/>
    </sheetView>
  </sheetViews>
  <sheetFormatPr defaultRowHeight="13.2" x14ac:dyDescent="0.25"/>
  <cols>
    <col min="1" max="1" width="2.33203125" customWidth="1"/>
    <col min="2" max="2" width="22" customWidth="1"/>
    <col min="3" max="3" width="89.88671875" customWidth="1"/>
    <col min="4" max="4" width="8.6640625" customWidth="1"/>
    <col min="5" max="5" width="12.6640625" style="170" customWidth="1"/>
    <col min="6" max="6" width="9.109375" style="170" customWidth="1"/>
    <col min="7" max="7" width="4" customWidth="1"/>
    <col min="8" max="8" width="45.6640625" customWidth="1"/>
    <col min="9" max="10" width="12.6640625" customWidth="1"/>
  </cols>
  <sheetData>
    <row r="1" spans="1:100" x14ac:dyDescent="0.25">
      <c r="A1" s="8"/>
      <c r="B1" s="8"/>
      <c r="C1" s="8"/>
      <c r="D1" s="8"/>
      <c r="E1" s="158"/>
      <c r="F1" s="158"/>
      <c r="G1" s="8"/>
      <c r="H1" s="8"/>
      <c r="I1" s="8"/>
      <c r="J1" s="8"/>
      <c r="K1" s="8"/>
    </row>
    <row r="2" spans="1:100" ht="13.8" x14ac:dyDescent="0.25">
      <c r="A2" s="8"/>
      <c r="B2" s="12"/>
      <c r="C2" s="27" t="s">
        <v>301</v>
      </c>
      <c r="D2" s="12"/>
      <c r="E2" s="159"/>
      <c r="F2" s="161"/>
      <c r="G2" s="13"/>
      <c r="H2" s="27" t="s">
        <v>275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0" customFormat="1" ht="14.4" thickBot="1" x14ac:dyDescent="0.3">
      <c r="A3" s="11"/>
      <c r="B3" s="11"/>
      <c r="C3" s="59"/>
      <c r="D3" s="68"/>
      <c r="E3" s="160"/>
      <c r="F3" s="172"/>
      <c r="G3" s="9"/>
      <c r="H3" s="59"/>
      <c r="I3" s="9"/>
      <c r="J3" s="9"/>
      <c r="K3" s="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</row>
    <row r="4" spans="1:100" ht="6.75" customHeight="1" thickTop="1" thickBot="1" x14ac:dyDescent="0.3">
      <c r="A4" s="8"/>
      <c r="B4" s="8"/>
      <c r="C4" s="7"/>
      <c r="D4" s="7"/>
      <c r="E4" s="161"/>
      <c r="F4" s="172"/>
      <c r="G4" s="64"/>
      <c r="H4" s="65"/>
      <c r="I4" s="66"/>
      <c r="J4" s="67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5">
      <c r="A5" s="8"/>
      <c r="B5" s="194" t="s">
        <v>173</v>
      </c>
      <c r="C5" s="201" t="s">
        <v>25</v>
      </c>
      <c r="D5" s="195" t="s">
        <v>26</v>
      </c>
      <c r="E5" s="162" t="s">
        <v>27</v>
      </c>
      <c r="F5" s="172"/>
      <c r="G5" s="196" t="s">
        <v>49</v>
      </c>
      <c r="H5" s="202" t="s">
        <v>45</v>
      </c>
      <c r="I5" s="197" t="s">
        <v>46</v>
      </c>
      <c r="J5" s="198" t="s">
        <v>52</v>
      </c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3.8" x14ac:dyDescent="0.25">
      <c r="A6" s="8"/>
      <c r="B6" s="125"/>
      <c r="C6" s="123" t="s">
        <v>48</v>
      </c>
      <c r="D6" s="150" t="s">
        <v>15</v>
      </c>
      <c r="E6" s="204"/>
      <c r="F6" s="127"/>
      <c r="G6" s="22">
        <v>1</v>
      </c>
      <c r="H6" s="19" t="s">
        <v>18</v>
      </c>
      <c r="I6" s="20" t="e">
        <f>((E48+E42+E43+E44+E47)/E6)*100</f>
        <v>#DIV/0!</v>
      </c>
      <c r="J6" s="23">
        <f>IF(E6&lt;=0,0, IF((I6)&lt;=0,0,IF(I6&lt;1.5,1,IF(I6&gt;3,3,2))))</f>
        <v>0</v>
      </c>
      <c r="K6" s="29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3.8" x14ac:dyDescent="0.25">
      <c r="A7" s="8"/>
      <c r="B7" s="125" t="s">
        <v>147</v>
      </c>
      <c r="C7" s="123" t="s">
        <v>272</v>
      </c>
      <c r="D7" s="150" t="s">
        <v>136</v>
      </c>
      <c r="E7" s="204"/>
      <c r="F7" s="127"/>
      <c r="G7" s="22">
        <v>2</v>
      </c>
      <c r="H7" s="19" t="s">
        <v>47</v>
      </c>
      <c r="I7" s="20" t="e">
        <f>((E17+E18+E19)/E6)*100</f>
        <v>#DIV/0!</v>
      </c>
      <c r="J7" s="23">
        <f>IF(E6&lt;=0,0, IF((I7)&lt;=0,0,IF(I7&lt;2,1,IF(I7&gt;8,3,2))))</f>
        <v>0</v>
      </c>
      <c r="K7" s="29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3.8" x14ac:dyDescent="0.25">
      <c r="A8" s="8"/>
      <c r="B8" s="125" t="s">
        <v>148</v>
      </c>
      <c r="C8" s="123" t="s">
        <v>6</v>
      </c>
      <c r="D8" s="150" t="s">
        <v>234</v>
      </c>
      <c r="E8" s="204"/>
      <c r="F8" s="127"/>
      <c r="G8" s="22">
        <v>3</v>
      </c>
      <c r="H8" s="19" t="s">
        <v>23</v>
      </c>
      <c r="I8" s="20" t="e">
        <f>((E34-E36)+(E33-E39-E40)-(E37+E38))/(E35)*100</f>
        <v>#DIV/0!</v>
      </c>
      <c r="J8" s="23">
        <f>IF((E35)&lt;=0,1,IF(I8&lt;15,1,IF(I8&gt;30,3,2)))</f>
        <v>1</v>
      </c>
      <c r="K8" s="29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3.8" x14ac:dyDescent="0.25">
      <c r="A9" s="8"/>
      <c r="B9" s="125" t="s">
        <v>149</v>
      </c>
      <c r="C9" s="123" t="s">
        <v>10</v>
      </c>
      <c r="D9" s="150" t="s">
        <v>235</v>
      </c>
      <c r="E9" s="204"/>
      <c r="F9" s="127"/>
      <c r="G9" s="22">
        <v>4</v>
      </c>
      <c r="H9" s="19" t="s">
        <v>22</v>
      </c>
      <c r="I9" s="20" t="e">
        <f>((E50+E41+E45+E46)/(E34+E33-E39-E40))*100</f>
        <v>#DIV/0!</v>
      </c>
      <c r="J9" s="23">
        <f>IF(E50+E41+E45+E46&lt;=0,0, IF(E34+E33-E39-E40&lt;=0,0, IF(I9&lt;6,1, IF(I9&gt;15,3,2))))</f>
        <v>0</v>
      </c>
      <c r="K9" s="29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3.8" x14ac:dyDescent="0.25">
      <c r="A10" s="8"/>
      <c r="B10" s="125" t="s">
        <v>176</v>
      </c>
      <c r="C10" s="123" t="s">
        <v>11</v>
      </c>
      <c r="D10" s="150" t="s">
        <v>236</v>
      </c>
      <c r="E10" s="204"/>
      <c r="F10" s="127"/>
      <c r="G10" s="22">
        <v>5</v>
      </c>
      <c r="H10" s="19" t="s">
        <v>24</v>
      </c>
      <c r="I10" s="20" t="e">
        <f>((E20-E22-E26-E21)/E16)*100</f>
        <v>#DIV/0!</v>
      </c>
      <c r="J10" s="23">
        <f>IF(E16&lt;=0,0, IF((I10)&gt;=100,0,IF(I10&lt;55,3,IF(I10&gt;70,1,2))))</f>
        <v>0</v>
      </c>
      <c r="K10" s="29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3.8" x14ac:dyDescent="0.25">
      <c r="A11" s="8"/>
      <c r="B11" s="125" t="s">
        <v>178</v>
      </c>
      <c r="C11" s="123" t="s">
        <v>177</v>
      </c>
      <c r="D11" s="150" t="s">
        <v>237</v>
      </c>
      <c r="E11" s="204"/>
      <c r="F11" s="127"/>
      <c r="G11" s="22">
        <v>6</v>
      </c>
      <c r="H11" s="19" t="s">
        <v>19</v>
      </c>
      <c r="I11" s="20" t="e">
        <f>(E48+E42+E43+E44+E47)/E49</f>
        <v>#DIV/0!</v>
      </c>
      <c r="J11" s="23">
        <f>IF(AND(E49=0,(E48+E42+E43+E44+E47)&lt;=0),0, IF(E49=0,3, IF(I11&lt;=0,0, IF(I11&lt;1.1,1,IF(I11&gt;2.1,3,2)))))</f>
        <v>0</v>
      </c>
      <c r="K11" s="29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3.8" x14ac:dyDescent="0.25">
      <c r="A12" s="8"/>
      <c r="B12" s="125" t="s">
        <v>273</v>
      </c>
      <c r="C12" s="123" t="s">
        <v>192</v>
      </c>
      <c r="D12" s="150" t="s">
        <v>238</v>
      </c>
      <c r="E12" s="204"/>
      <c r="F12" s="127"/>
      <c r="G12" s="22">
        <v>7</v>
      </c>
      <c r="H12" s="19" t="s">
        <v>21</v>
      </c>
      <c r="I12" s="20" t="e">
        <f>(E20-E22-E26-E21-(E13+E14))/(E50+E41+E45+E46)</f>
        <v>#DIV/0!</v>
      </c>
      <c r="J12" s="23">
        <f>IF((E50+E41+E45+E46)&lt;=0,0,IF(I12&lt;5,3,IF(I12&gt;7,1,2)))</f>
        <v>0</v>
      </c>
      <c r="K12" s="29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3.8" x14ac:dyDescent="0.25">
      <c r="A13" s="8"/>
      <c r="B13" s="125" t="s">
        <v>179</v>
      </c>
      <c r="C13" s="123" t="s">
        <v>12</v>
      </c>
      <c r="D13" s="150" t="s">
        <v>277</v>
      </c>
      <c r="E13" s="204"/>
      <c r="F13" s="127"/>
      <c r="G13" s="22">
        <v>8</v>
      </c>
      <c r="H13" s="19" t="s">
        <v>20</v>
      </c>
      <c r="I13" s="20" t="e">
        <f>(E8+E15+E12-E23-E24-E25-E28-E27-E22)/E9</f>
        <v>#DIV/0!</v>
      </c>
      <c r="J13" s="23">
        <f>IF((E9)&lt;=0,1,IF(I13&lt;0.5,1,IF(I13&gt;0.7,3,2)))</f>
        <v>1</v>
      </c>
      <c r="K13" s="29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3.8" x14ac:dyDescent="0.25">
      <c r="A14" s="8"/>
      <c r="B14" s="125" t="s">
        <v>152</v>
      </c>
      <c r="C14" s="123" t="s">
        <v>222</v>
      </c>
      <c r="D14" s="150" t="s">
        <v>278</v>
      </c>
      <c r="E14" s="204"/>
      <c r="F14" s="127"/>
      <c r="G14" s="22">
        <v>9</v>
      </c>
      <c r="H14" s="19" t="s">
        <v>137</v>
      </c>
      <c r="I14" s="20" t="e">
        <f>(E10-E11+E13+E14)/(E23-E26+E24+E25)</f>
        <v>#DIV/0!</v>
      </c>
      <c r="J14" s="23">
        <f>IF(AND((E10-E11+E13+E14)=0,(E23-E26+E24+E25)=0),1,IF((E23-E26+E24+E25)&lt;=0,3,IF(I14&lt;1,1,IF(I14&gt;1.5,3,2))))</f>
        <v>1</v>
      </c>
      <c r="K14" s="29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3.8" x14ac:dyDescent="0.25">
      <c r="A15" s="8"/>
      <c r="B15" s="125" t="s">
        <v>191</v>
      </c>
      <c r="C15" s="132" t="s">
        <v>192</v>
      </c>
      <c r="D15" s="150" t="s">
        <v>241</v>
      </c>
      <c r="E15" s="204"/>
      <c r="F15" s="127"/>
      <c r="G15" s="22">
        <v>10</v>
      </c>
      <c r="H15" s="19" t="s">
        <v>138</v>
      </c>
      <c r="I15" s="20" t="e">
        <f>((E7-'2017-ÚČ'!E7+E41)/'2017-ÚČ'!E7)*100</f>
        <v>#DIV/0!</v>
      </c>
      <c r="J15" s="23">
        <f>IF(AND(E7=0,E41=0,'2017-ÚČ'!E7=0),0, IF('2017-ÚČ'!E7=0,3, IF(I15&lt;=0,0, IF(I15&lt;2.51,1, IF(I15&gt;5,3,2)))))</f>
        <v>0</v>
      </c>
      <c r="K15" s="29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6.8" thickBot="1" x14ac:dyDescent="0.35">
      <c r="A16" s="142"/>
      <c r="C16" s="123" t="s">
        <v>2</v>
      </c>
      <c r="D16" s="150" t="s">
        <v>279</v>
      </c>
      <c r="E16" s="204"/>
      <c r="F16" s="127"/>
      <c r="G16" s="24" t="s">
        <v>53</v>
      </c>
      <c r="H16" s="25" t="s">
        <v>276</v>
      </c>
      <c r="I16" s="25"/>
      <c r="J16" s="26">
        <f>SUM(J6:J15)</f>
        <v>3</v>
      </c>
      <c r="K16" s="29"/>
      <c r="L16" s="2"/>
      <c r="M16" s="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4.4" thickTop="1" x14ac:dyDescent="0.25">
      <c r="A17" s="8"/>
      <c r="B17" s="125" t="s">
        <v>154</v>
      </c>
      <c r="C17" s="123" t="s">
        <v>146</v>
      </c>
      <c r="D17" s="150" t="s">
        <v>280</v>
      </c>
      <c r="E17" s="204"/>
      <c r="F17" s="127"/>
      <c r="G17" s="7"/>
      <c r="H17" s="7"/>
      <c r="I17" s="7"/>
      <c r="J17" s="7"/>
      <c r="K17" s="9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3.8" x14ac:dyDescent="0.25">
      <c r="A18" s="8"/>
      <c r="B18" s="125" t="s">
        <v>155</v>
      </c>
      <c r="C18" s="123" t="s">
        <v>180</v>
      </c>
      <c r="D18" s="150" t="s">
        <v>244</v>
      </c>
      <c r="E18" s="204"/>
      <c r="F18" s="127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3.8" x14ac:dyDescent="0.25">
      <c r="A19" s="8"/>
      <c r="B19" s="125" t="s">
        <v>181</v>
      </c>
      <c r="C19" s="123" t="s">
        <v>1</v>
      </c>
      <c r="D19" s="150" t="s">
        <v>80</v>
      </c>
      <c r="E19" s="204"/>
      <c r="F19" s="127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3.8" x14ac:dyDescent="0.25">
      <c r="A20" s="8"/>
      <c r="B20" s="125" t="s">
        <v>182</v>
      </c>
      <c r="C20" s="123" t="s">
        <v>3</v>
      </c>
      <c r="D20" s="150" t="s">
        <v>51</v>
      </c>
      <c r="E20" s="204"/>
      <c r="F20" s="127"/>
      <c r="G20" s="7"/>
      <c r="H20" s="7"/>
      <c r="I20" s="7"/>
      <c r="J20" s="105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3.8" x14ac:dyDescent="0.25">
      <c r="A21" s="8"/>
      <c r="B21" s="125" t="s">
        <v>157</v>
      </c>
      <c r="C21" s="123" t="s">
        <v>4</v>
      </c>
      <c r="D21" s="150" t="s">
        <v>123</v>
      </c>
      <c r="E21" s="204"/>
      <c r="F21" s="127"/>
      <c r="G21" s="7"/>
      <c r="H21" s="7"/>
      <c r="I21" s="7"/>
      <c r="J21" s="105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3.8" x14ac:dyDescent="0.25">
      <c r="A22" s="8"/>
      <c r="B22" s="125" t="s">
        <v>183</v>
      </c>
      <c r="C22" s="123" t="s">
        <v>184</v>
      </c>
      <c r="D22" s="150" t="s">
        <v>281</v>
      </c>
      <c r="E22" s="204"/>
      <c r="F22" s="127"/>
      <c r="G22" s="7"/>
      <c r="H22" s="7"/>
      <c r="I22" s="104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3.8" x14ac:dyDescent="0.25">
      <c r="A23" s="8"/>
      <c r="B23" s="125" t="s">
        <v>185</v>
      </c>
      <c r="C23" s="123" t="s">
        <v>8</v>
      </c>
      <c r="D23" s="150" t="s">
        <v>282</v>
      </c>
      <c r="E23" s="204"/>
      <c r="F23" s="127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3.8" x14ac:dyDescent="0.25">
      <c r="A24" s="8"/>
      <c r="B24" s="125" t="s">
        <v>176</v>
      </c>
      <c r="C24" s="123" t="s">
        <v>188</v>
      </c>
      <c r="D24" s="150" t="s">
        <v>283</v>
      </c>
      <c r="E24" s="204"/>
      <c r="F24" s="127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3.8" x14ac:dyDescent="0.25">
      <c r="A25" s="8"/>
      <c r="B25" s="125" t="s">
        <v>189</v>
      </c>
      <c r="C25" s="123" t="s">
        <v>9</v>
      </c>
      <c r="D25" s="153" t="s">
        <v>284</v>
      </c>
      <c r="E25" s="204"/>
      <c r="F25" s="127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3.8" x14ac:dyDescent="0.25">
      <c r="A26" s="8"/>
      <c r="B26" s="125" t="s">
        <v>187</v>
      </c>
      <c r="C26" s="123" t="s">
        <v>186</v>
      </c>
      <c r="D26" s="150" t="s">
        <v>285</v>
      </c>
      <c r="E26" s="204"/>
      <c r="F26" s="127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3.8" x14ac:dyDescent="0.25">
      <c r="A27" s="8"/>
      <c r="B27" s="190" t="s">
        <v>179</v>
      </c>
      <c r="C27" s="191" t="s">
        <v>190</v>
      </c>
      <c r="D27" s="153" t="s">
        <v>286</v>
      </c>
      <c r="E27" s="204"/>
      <c r="F27" s="127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4.4" thickBot="1" x14ac:dyDescent="0.3">
      <c r="A28" s="8"/>
      <c r="B28" s="126" t="s">
        <v>191</v>
      </c>
      <c r="C28" s="124" t="s">
        <v>190</v>
      </c>
      <c r="D28" s="152" t="s">
        <v>287</v>
      </c>
      <c r="E28" s="165"/>
      <c r="F28" s="127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14.4" thickTop="1" x14ac:dyDescent="0.25">
      <c r="A29" s="8"/>
      <c r="B29" s="8"/>
      <c r="C29" s="7"/>
      <c r="D29" s="7"/>
      <c r="E29" s="161"/>
      <c r="F29" s="172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3.8" x14ac:dyDescent="0.25">
      <c r="A30" s="8"/>
      <c r="B30" s="13"/>
      <c r="C30" s="27" t="s">
        <v>302</v>
      </c>
      <c r="D30" s="13"/>
      <c r="E30" s="166"/>
      <c r="F30" s="172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4" thickBot="1" x14ac:dyDescent="0.3">
      <c r="A31" s="8"/>
      <c r="B31" s="8"/>
      <c r="C31" s="7"/>
      <c r="D31" s="7"/>
      <c r="E31" s="161"/>
      <c r="F31" s="172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42" thickTop="1" x14ac:dyDescent="0.25">
      <c r="A32" s="8"/>
      <c r="B32" s="194" t="s">
        <v>173</v>
      </c>
      <c r="C32" s="201" t="s">
        <v>25</v>
      </c>
      <c r="D32" s="195" t="s">
        <v>26</v>
      </c>
      <c r="E32" s="162" t="s">
        <v>27</v>
      </c>
      <c r="F32" s="175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3.8" x14ac:dyDescent="0.25">
      <c r="A33" s="8"/>
      <c r="B33" s="127" t="s">
        <v>194</v>
      </c>
      <c r="C33" s="129" t="s">
        <v>195</v>
      </c>
      <c r="D33" s="150" t="s">
        <v>28</v>
      </c>
      <c r="E33" s="204"/>
      <c r="F33" s="127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3.8" x14ac:dyDescent="0.25">
      <c r="A34" s="8"/>
      <c r="B34" s="127" t="s">
        <v>165</v>
      </c>
      <c r="C34" s="129" t="s">
        <v>29</v>
      </c>
      <c r="D34" s="150" t="s">
        <v>33</v>
      </c>
      <c r="E34" s="204"/>
      <c r="F34" s="127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3.8" x14ac:dyDescent="0.25">
      <c r="A35" s="8"/>
      <c r="B35" s="127" t="s">
        <v>221</v>
      </c>
      <c r="C35" s="129" t="s">
        <v>34</v>
      </c>
      <c r="D35" s="150" t="s">
        <v>224</v>
      </c>
      <c r="E35" s="204"/>
      <c r="F35" s="127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3.8" x14ac:dyDescent="0.25">
      <c r="A36" s="8"/>
      <c r="B36" s="127" t="s">
        <v>193</v>
      </c>
      <c r="C36" s="129" t="s">
        <v>30</v>
      </c>
      <c r="D36" s="150" t="s">
        <v>32</v>
      </c>
      <c r="E36" s="204"/>
      <c r="F36" s="127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13.8" x14ac:dyDescent="0.25">
      <c r="A37" s="8"/>
      <c r="B37" s="127" t="s">
        <v>199</v>
      </c>
      <c r="C37" s="129" t="s">
        <v>200</v>
      </c>
      <c r="D37" s="150" t="s">
        <v>226</v>
      </c>
      <c r="E37" s="204"/>
      <c r="F37" s="127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3.8" x14ac:dyDescent="0.25">
      <c r="A38" s="8"/>
      <c r="B38" s="127" t="s">
        <v>202</v>
      </c>
      <c r="C38" s="129" t="s">
        <v>201</v>
      </c>
      <c r="D38" s="150" t="s">
        <v>227</v>
      </c>
      <c r="E38" s="204"/>
      <c r="F38" s="127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3.8" x14ac:dyDescent="0.25">
      <c r="A39" s="8"/>
      <c r="B39" s="127" t="s">
        <v>147</v>
      </c>
      <c r="C39" s="129" t="s">
        <v>196</v>
      </c>
      <c r="D39" s="150" t="s">
        <v>225</v>
      </c>
      <c r="E39" s="204"/>
      <c r="F39" s="127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3.8" x14ac:dyDescent="0.25">
      <c r="A40" s="8"/>
      <c r="B40" s="127" t="s">
        <v>197</v>
      </c>
      <c r="C40" s="129" t="s">
        <v>198</v>
      </c>
      <c r="D40" s="150" t="s">
        <v>35</v>
      </c>
      <c r="E40" s="204"/>
      <c r="F40" s="127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3.8" x14ac:dyDescent="0.25">
      <c r="A41" s="8"/>
      <c r="B41" s="127" t="s">
        <v>203</v>
      </c>
      <c r="C41" s="129" t="s">
        <v>204</v>
      </c>
      <c r="D41" s="150" t="s">
        <v>228</v>
      </c>
      <c r="E41" s="204"/>
      <c r="F41" s="127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3.8" x14ac:dyDescent="0.25">
      <c r="A42" s="8"/>
      <c r="B42" s="127" t="s">
        <v>209</v>
      </c>
      <c r="C42" s="130" t="s">
        <v>210</v>
      </c>
      <c r="D42" s="151" t="s">
        <v>230</v>
      </c>
      <c r="E42" s="204"/>
      <c r="F42" s="127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3.8" x14ac:dyDescent="0.25">
      <c r="A43" s="8"/>
      <c r="B43" s="127" t="s">
        <v>211</v>
      </c>
      <c r="C43" s="130" t="s">
        <v>212</v>
      </c>
      <c r="D43" s="151" t="s">
        <v>38</v>
      </c>
      <c r="E43" s="204"/>
      <c r="F43" s="127"/>
      <c r="G43" s="7"/>
      <c r="H43" s="7"/>
      <c r="I43" s="7"/>
      <c r="J43" s="7"/>
      <c r="K43" s="7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8" customHeight="1" x14ac:dyDescent="0.25">
      <c r="A44" s="8"/>
      <c r="B44" s="127" t="s">
        <v>213</v>
      </c>
      <c r="C44" s="130" t="s">
        <v>214</v>
      </c>
      <c r="D44" s="151" t="s">
        <v>231</v>
      </c>
      <c r="E44" s="204"/>
      <c r="F44" s="127"/>
      <c r="G44" s="7"/>
      <c r="H44" s="7"/>
      <c r="I44" s="7"/>
      <c r="J44" s="7"/>
      <c r="K44" s="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5" customHeight="1" x14ac:dyDescent="0.25">
      <c r="A45" s="8"/>
      <c r="B45" s="127" t="s">
        <v>205</v>
      </c>
      <c r="C45" s="129" t="s">
        <v>206</v>
      </c>
      <c r="D45" s="150" t="s">
        <v>40</v>
      </c>
      <c r="E45" s="204"/>
      <c r="F45" s="127"/>
      <c r="G45" s="7"/>
      <c r="H45" s="7"/>
      <c r="I45" s="7"/>
      <c r="J45" s="7"/>
      <c r="K45" s="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4.25" customHeight="1" x14ac:dyDescent="0.25">
      <c r="A46" s="8"/>
      <c r="B46" s="127" t="s">
        <v>208</v>
      </c>
      <c r="C46" s="129" t="s">
        <v>274</v>
      </c>
      <c r="D46" s="150" t="s">
        <v>229</v>
      </c>
      <c r="E46" s="204"/>
      <c r="F46" s="127"/>
      <c r="G46" s="7"/>
      <c r="H46" s="7"/>
      <c r="I46" s="7"/>
      <c r="J46" s="7"/>
      <c r="K46" s="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4.25" customHeight="1" x14ac:dyDescent="0.25">
      <c r="A47" s="8"/>
      <c r="B47" s="127" t="s">
        <v>215</v>
      </c>
      <c r="C47" s="130" t="s">
        <v>216</v>
      </c>
      <c r="D47" s="151" t="s">
        <v>232</v>
      </c>
      <c r="E47" s="204"/>
      <c r="F47" s="127"/>
      <c r="G47" s="7"/>
      <c r="H47" s="7"/>
      <c r="I47" s="7"/>
      <c r="J47" s="7"/>
      <c r="K47" s="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3.8" x14ac:dyDescent="0.25">
      <c r="A48" s="8"/>
      <c r="B48" s="127" t="s">
        <v>172</v>
      </c>
      <c r="C48" s="129" t="s">
        <v>217</v>
      </c>
      <c r="D48" s="150" t="s">
        <v>42</v>
      </c>
      <c r="E48" s="204"/>
      <c r="F48" s="127"/>
      <c r="G48" s="7"/>
      <c r="H48" s="7"/>
      <c r="I48" s="7"/>
      <c r="J48" s="7"/>
      <c r="K48" s="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1:100" ht="13.8" x14ac:dyDescent="0.25">
      <c r="A49" s="8"/>
      <c r="B49" s="127" t="s">
        <v>218</v>
      </c>
      <c r="C49" s="129" t="s">
        <v>219</v>
      </c>
      <c r="D49" s="150" t="s">
        <v>44</v>
      </c>
      <c r="E49" s="204"/>
      <c r="F49" s="127"/>
      <c r="G49" s="7"/>
      <c r="H49" s="7"/>
      <c r="I49" s="7"/>
      <c r="J49" s="7"/>
      <c r="K49" s="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1:100" ht="14.4" thickBot="1" x14ac:dyDescent="0.3">
      <c r="A50" s="8"/>
      <c r="B50" s="128" t="s">
        <v>171</v>
      </c>
      <c r="C50" s="131" t="s">
        <v>220</v>
      </c>
      <c r="D50" s="152" t="s">
        <v>233</v>
      </c>
      <c r="E50" s="165"/>
      <c r="F50" s="127"/>
      <c r="G50" s="7"/>
      <c r="H50" s="7"/>
      <c r="I50" s="7"/>
      <c r="J50" s="7"/>
      <c r="K50" s="7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1:100" ht="14.4" thickTop="1" x14ac:dyDescent="0.25">
      <c r="A51" s="8"/>
      <c r="B51" s="8"/>
      <c r="C51" s="29"/>
      <c r="D51" s="28"/>
      <c r="E51" s="169"/>
      <c r="F51" s="172"/>
      <c r="G51" s="7"/>
      <c r="H51" s="7"/>
      <c r="I51" s="7"/>
      <c r="J51" s="7"/>
      <c r="K51" s="7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1:100" ht="13.8" x14ac:dyDescent="0.25">
      <c r="A52" s="8"/>
      <c r="F52" s="172"/>
      <c r="G52" s="1"/>
      <c r="H52" s="1"/>
      <c r="I52" s="1"/>
      <c r="J52" s="1"/>
      <c r="K52" s="7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1:100" ht="13.8" x14ac:dyDescent="0.25">
      <c r="F53" s="176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1:100" ht="13.8" x14ac:dyDescent="0.25">
      <c r="F54" s="17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1:100" ht="13.8" x14ac:dyDescent="0.25">
      <c r="F55" s="17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1:100" ht="13.8" x14ac:dyDescent="0.25">
      <c r="C56" s="1"/>
      <c r="D56" s="3"/>
      <c r="E56" s="171"/>
      <c r="F56" s="17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1:100" ht="13.8" x14ac:dyDescent="0.25">
      <c r="C57" s="1"/>
      <c r="D57" s="3"/>
      <c r="E57" s="171"/>
      <c r="F57" s="17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1:100" ht="13.8" x14ac:dyDescent="0.25">
      <c r="C58" s="1"/>
      <c r="D58" s="3"/>
      <c r="E58" s="171"/>
      <c r="F58" s="17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1:100" ht="13.8" x14ac:dyDescent="0.25">
      <c r="C59" s="1"/>
      <c r="D59" s="3"/>
      <c r="E59" s="171"/>
      <c r="F59" s="17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1:100" ht="13.8" x14ac:dyDescent="0.25">
      <c r="C60" s="1"/>
      <c r="D60" s="3"/>
      <c r="E60" s="171"/>
      <c r="F60" s="17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1:100" ht="13.8" x14ac:dyDescent="0.25">
      <c r="C61" s="1"/>
      <c r="D61" s="3"/>
      <c r="E61" s="171"/>
      <c r="F61" s="17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1:100" ht="13.8" x14ac:dyDescent="0.25">
      <c r="C62" s="1"/>
      <c r="D62" s="3"/>
      <c r="E62" s="171"/>
      <c r="F62" s="17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1:100" ht="13.8" x14ac:dyDescent="0.25">
      <c r="C63" s="1"/>
      <c r="D63" s="3"/>
      <c r="E63" s="171"/>
      <c r="F63" s="17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1:100" ht="13.8" x14ac:dyDescent="0.25">
      <c r="C64" s="1"/>
      <c r="D64" s="3"/>
      <c r="E64" s="171"/>
      <c r="F64" s="17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3.8" x14ac:dyDescent="0.25">
      <c r="C65" s="1"/>
      <c r="D65" s="3"/>
      <c r="E65" s="171"/>
      <c r="F65" s="17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3.8" x14ac:dyDescent="0.25">
      <c r="C66" s="1"/>
      <c r="D66" s="3"/>
      <c r="E66" s="171"/>
      <c r="F66" s="17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3.8" x14ac:dyDescent="0.25">
      <c r="C67" s="1"/>
      <c r="D67" s="3"/>
      <c r="E67" s="171"/>
      <c r="F67" s="17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3.8" x14ac:dyDescent="0.25">
      <c r="C68" s="1"/>
      <c r="D68" s="3"/>
      <c r="E68" s="171"/>
      <c r="F68" s="17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3.8" x14ac:dyDescent="0.25">
      <c r="C69" s="1"/>
      <c r="D69" s="3"/>
      <c r="E69" s="171"/>
      <c r="F69" s="17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3.8" x14ac:dyDescent="0.25">
      <c r="C70" s="1"/>
      <c r="D70" s="3"/>
      <c r="E70" s="171"/>
      <c r="F70" s="17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3.8" x14ac:dyDescent="0.25">
      <c r="C71" s="1"/>
      <c r="D71" s="3"/>
      <c r="E71" s="171"/>
      <c r="F71" s="17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3.8" x14ac:dyDescent="0.25">
      <c r="C72" s="1"/>
      <c r="D72" s="3"/>
      <c r="E72" s="171"/>
      <c r="F72" s="17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3.8" x14ac:dyDescent="0.25">
      <c r="C73" s="1"/>
      <c r="D73" s="3"/>
      <c r="E73" s="171"/>
      <c r="F73" s="17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3.8" x14ac:dyDescent="0.25">
      <c r="C74" s="1"/>
      <c r="D74" s="3"/>
      <c r="E74" s="171"/>
      <c r="F74" s="17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3.8" x14ac:dyDescent="0.25">
      <c r="C75" s="1"/>
      <c r="D75" s="3"/>
      <c r="E75" s="171"/>
      <c r="F75" s="17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3.8" x14ac:dyDescent="0.25">
      <c r="C76" s="1"/>
      <c r="D76" s="3"/>
      <c r="E76" s="171"/>
      <c r="F76" s="17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3.8" x14ac:dyDescent="0.25">
      <c r="C77" s="1"/>
      <c r="D77" s="3"/>
      <c r="E77" s="171"/>
      <c r="F77" s="17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3.8" x14ac:dyDescent="0.25">
      <c r="C78" s="1"/>
      <c r="D78" s="3"/>
      <c r="E78" s="171"/>
      <c r="F78" s="17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3.8" x14ac:dyDescent="0.25">
      <c r="C79" s="1"/>
      <c r="D79" s="3"/>
      <c r="E79" s="171"/>
      <c r="F79" s="17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3.8" x14ac:dyDescent="0.25">
      <c r="C80" s="1"/>
      <c r="D80" s="3"/>
      <c r="E80" s="171"/>
      <c r="F80" s="17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3.8" x14ac:dyDescent="0.25">
      <c r="C81" s="1"/>
      <c r="D81" s="3"/>
      <c r="E81" s="171"/>
      <c r="F81" s="17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3.8" x14ac:dyDescent="0.25">
      <c r="C82" s="1"/>
      <c r="D82" s="3"/>
      <c r="E82" s="171"/>
      <c r="F82" s="17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3.8" x14ac:dyDescent="0.25">
      <c r="C83" s="1"/>
      <c r="D83" s="3"/>
      <c r="E83" s="171"/>
      <c r="F83" s="17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3.8" x14ac:dyDescent="0.25">
      <c r="C84" s="1"/>
      <c r="D84" s="3"/>
      <c r="E84" s="171"/>
      <c r="F84" s="17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3.8" x14ac:dyDescent="0.25">
      <c r="C85" s="1"/>
      <c r="D85" s="3"/>
      <c r="E85" s="171"/>
      <c r="F85" s="17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3.8" x14ac:dyDescent="0.25">
      <c r="C86" s="1"/>
      <c r="D86" s="3"/>
      <c r="E86" s="171"/>
      <c r="F86" s="17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3.8" x14ac:dyDescent="0.25">
      <c r="C87" s="1"/>
      <c r="D87" s="3"/>
      <c r="E87" s="171"/>
      <c r="F87" s="17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3.8" x14ac:dyDescent="0.25">
      <c r="C88" s="1"/>
      <c r="D88" s="3"/>
      <c r="E88" s="171"/>
      <c r="F88" s="17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3.8" x14ac:dyDescent="0.25">
      <c r="C89" s="1"/>
      <c r="D89" s="3"/>
      <c r="E89" s="171"/>
      <c r="F89" s="17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3.8" x14ac:dyDescent="0.25">
      <c r="C90" s="1"/>
      <c r="D90" s="3"/>
      <c r="E90" s="171"/>
      <c r="F90" s="17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3.8" x14ac:dyDescent="0.25">
      <c r="C91" s="1"/>
      <c r="D91" s="3"/>
      <c r="E91" s="171"/>
      <c r="F91" s="17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3.8" x14ac:dyDescent="0.25">
      <c r="C92" s="1"/>
      <c r="D92" s="3"/>
      <c r="E92" s="171"/>
      <c r="F92" s="17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3.8" x14ac:dyDescent="0.25">
      <c r="C93" s="1"/>
      <c r="D93" s="3"/>
      <c r="E93" s="171"/>
      <c r="F93" s="17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3.8" x14ac:dyDescent="0.25">
      <c r="C94" s="1"/>
      <c r="D94" s="3"/>
      <c r="E94" s="171"/>
      <c r="F94" s="17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3.8" x14ac:dyDescent="0.25">
      <c r="C95" s="1"/>
      <c r="D95" s="3"/>
      <c r="E95" s="171"/>
      <c r="F95" s="17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3.8" x14ac:dyDescent="0.25">
      <c r="C96" s="1"/>
      <c r="D96" s="3"/>
      <c r="E96" s="171"/>
      <c r="F96" s="17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3.8" x14ac:dyDescent="0.25">
      <c r="C97" s="1"/>
      <c r="D97" s="3"/>
      <c r="E97" s="171"/>
      <c r="F97" s="17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3.8" x14ac:dyDescent="0.25">
      <c r="C98" s="1"/>
      <c r="D98" s="3"/>
      <c r="E98" s="171"/>
      <c r="F98" s="17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3.8" x14ac:dyDescent="0.25">
      <c r="C99" s="1"/>
      <c r="D99" s="3"/>
      <c r="E99" s="171"/>
      <c r="F99" s="17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3.8" x14ac:dyDescent="0.25">
      <c r="C100" s="1"/>
      <c r="D100" s="3"/>
      <c r="E100" s="171"/>
      <c r="F100" s="17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3.8" x14ac:dyDescent="0.25">
      <c r="C101" s="1"/>
      <c r="D101" s="3"/>
      <c r="E101" s="171"/>
      <c r="F101" s="17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3.8" x14ac:dyDescent="0.25">
      <c r="C102" s="1"/>
      <c r="D102" s="3"/>
      <c r="E102" s="171"/>
      <c r="F102" s="17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3.8" x14ac:dyDescent="0.25">
      <c r="C103" s="1"/>
      <c r="D103" s="3"/>
      <c r="E103" s="171"/>
      <c r="F103" s="17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3.8" x14ac:dyDescent="0.25">
      <c r="C104" s="1"/>
      <c r="D104" s="3"/>
      <c r="E104" s="171"/>
      <c r="F104" s="17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3.8" x14ac:dyDescent="0.25">
      <c r="C105" s="1"/>
      <c r="D105" s="3"/>
      <c r="E105" s="171"/>
      <c r="F105" s="17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3.8" x14ac:dyDescent="0.25">
      <c r="C106" s="1"/>
      <c r="D106" s="3"/>
      <c r="E106" s="171"/>
      <c r="F106" s="17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3.8" x14ac:dyDescent="0.25">
      <c r="C107" s="1"/>
      <c r="D107" s="3"/>
      <c r="E107" s="171"/>
      <c r="F107" s="17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3.8" x14ac:dyDescent="0.25">
      <c r="C108" s="1"/>
      <c r="D108" s="3"/>
      <c r="E108" s="171"/>
      <c r="F108" s="17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3.8" x14ac:dyDescent="0.25">
      <c r="C109" s="1"/>
      <c r="D109" s="3"/>
      <c r="E109" s="171"/>
      <c r="F109" s="17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3.8" x14ac:dyDescent="0.25">
      <c r="C110" s="1"/>
      <c r="D110" s="3"/>
      <c r="E110" s="171"/>
      <c r="F110" s="17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3.8" x14ac:dyDescent="0.25">
      <c r="C111" s="1"/>
      <c r="D111" s="3"/>
      <c r="E111" s="171"/>
      <c r="F111" s="17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3.8" x14ac:dyDescent="0.25">
      <c r="C112" s="1"/>
      <c r="D112" s="3"/>
      <c r="E112" s="171"/>
      <c r="F112" s="17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3.8" x14ac:dyDescent="0.25">
      <c r="C113" s="1"/>
      <c r="D113" s="3"/>
      <c r="E113" s="171"/>
      <c r="F113" s="17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3.8" x14ac:dyDescent="0.25">
      <c r="C114" s="1"/>
      <c r="D114" s="3"/>
      <c r="E114" s="171"/>
      <c r="F114" s="17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3.8" x14ac:dyDescent="0.25">
      <c r="C115" s="1"/>
      <c r="D115" s="3"/>
      <c r="E115" s="171"/>
      <c r="F115" s="17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3.8" x14ac:dyDescent="0.25">
      <c r="C116" s="1"/>
      <c r="D116" s="3"/>
      <c r="E116" s="171"/>
      <c r="F116" s="17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3.8" x14ac:dyDescent="0.25">
      <c r="C117" s="1"/>
      <c r="D117" s="3"/>
      <c r="E117" s="171"/>
      <c r="F117" s="17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3.8" x14ac:dyDescent="0.25">
      <c r="C118" s="1"/>
      <c r="D118" s="3"/>
      <c r="E118" s="171"/>
      <c r="F118" s="17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3.8" x14ac:dyDescent="0.25">
      <c r="C119" s="1"/>
      <c r="D119" s="3"/>
      <c r="E119" s="171"/>
      <c r="F119" s="17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3.8" x14ac:dyDescent="0.25">
      <c r="C120" s="1"/>
      <c r="D120" s="3"/>
      <c r="E120" s="171"/>
      <c r="F120" s="17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3.8" x14ac:dyDescent="0.25">
      <c r="C121" s="1"/>
      <c r="D121" s="3"/>
      <c r="E121" s="171"/>
      <c r="F121" s="17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3.8" x14ac:dyDescent="0.25">
      <c r="C122" s="1"/>
      <c r="D122" s="3"/>
      <c r="E122" s="171"/>
      <c r="F122" s="17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3.8" x14ac:dyDescent="0.25">
      <c r="C123" s="1"/>
      <c r="D123" s="3"/>
      <c r="E123" s="171"/>
      <c r="F123" s="17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3.8" x14ac:dyDescent="0.25">
      <c r="C124" s="1"/>
      <c r="D124" s="3"/>
      <c r="E124" s="171"/>
      <c r="F124" s="17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3.8" x14ac:dyDescent="0.25">
      <c r="C125" s="1"/>
      <c r="D125" s="3"/>
      <c r="E125" s="171"/>
      <c r="F125" s="17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3.8" x14ac:dyDescent="0.25">
      <c r="C126" s="1"/>
      <c r="D126" s="3"/>
      <c r="E126" s="171"/>
      <c r="F126" s="17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3.8" x14ac:dyDescent="0.25">
      <c r="C127" s="1"/>
      <c r="D127" s="3"/>
      <c r="E127" s="171"/>
      <c r="F127" s="17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3.8" x14ac:dyDescent="0.25">
      <c r="C128" s="1"/>
      <c r="D128" s="3"/>
      <c r="E128" s="171"/>
      <c r="F128" s="17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3.8" x14ac:dyDescent="0.25">
      <c r="C129" s="1"/>
      <c r="D129" s="3"/>
      <c r="E129" s="171"/>
      <c r="F129" s="17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3.8" x14ac:dyDescent="0.25">
      <c r="C130" s="1"/>
      <c r="D130" s="3"/>
      <c r="E130" s="171"/>
      <c r="F130" s="17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3.8" x14ac:dyDescent="0.25">
      <c r="C131" s="1"/>
      <c r="D131" s="3"/>
      <c r="E131" s="171"/>
      <c r="F131" s="17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3.8" x14ac:dyDescent="0.25">
      <c r="C132" s="1"/>
      <c r="D132" s="3"/>
      <c r="E132" s="171"/>
      <c r="F132" s="17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3.8" x14ac:dyDescent="0.25">
      <c r="C133" s="1"/>
      <c r="D133" s="3"/>
      <c r="E133" s="171"/>
      <c r="F133" s="17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3.8" x14ac:dyDescent="0.25">
      <c r="C134" s="1"/>
      <c r="D134" s="3"/>
      <c r="E134" s="171"/>
      <c r="F134" s="17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3.8" x14ac:dyDescent="0.25">
      <c r="C135" s="1"/>
      <c r="D135" s="3"/>
      <c r="E135" s="171"/>
      <c r="F135" s="17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3.8" x14ac:dyDescent="0.25">
      <c r="C136" s="1"/>
      <c r="D136" s="3"/>
      <c r="E136" s="171"/>
      <c r="F136" s="17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3.8" x14ac:dyDescent="0.25">
      <c r="C137" s="1"/>
      <c r="D137" s="3"/>
      <c r="E137" s="171"/>
      <c r="F137" s="17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3.8" x14ac:dyDescent="0.25">
      <c r="C138" s="1"/>
      <c r="D138" s="3"/>
      <c r="E138" s="171"/>
      <c r="F138" s="17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3.8" x14ac:dyDescent="0.25">
      <c r="C139" s="1"/>
      <c r="D139" s="3"/>
      <c r="E139" s="171"/>
      <c r="F139" s="17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3.8" x14ac:dyDescent="0.25">
      <c r="C140" s="1"/>
      <c r="D140" s="3"/>
      <c r="E140" s="171"/>
      <c r="F140" s="17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3.8" x14ac:dyDescent="0.25">
      <c r="C141" s="1"/>
      <c r="D141" s="3"/>
      <c r="E141" s="171"/>
      <c r="F141" s="17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3.8" x14ac:dyDescent="0.25">
      <c r="C142" s="1"/>
      <c r="D142" s="3"/>
      <c r="E142" s="171"/>
      <c r="F142" s="17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3.8" x14ac:dyDescent="0.25">
      <c r="C143" s="1"/>
      <c r="D143" s="3"/>
      <c r="E143" s="171"/>
      <c r="F143" s="17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3.8" x14ac:dyDescent="0.25">
      <c r="C144" s="1"/>
      <c r="D144" s="3"/>
      <c r="E144" s="171"/>
      <c r="F144" s="17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3.8" x14ac:dyDescent="0.25">
      <c r="C145" s="1"/>
      <c r="D145" s="3"/>
      <c r="E145" s="171"/>
      <c r="F145" s="17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3.8" x14ac:dyDescent="0.25">
      <c r="C146" s="1"/>
      <c r="D146" s="3"/>
      <c r="E146" s="171"/>
      <c r="F146" s="17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3.8" x14ac:dyDescent="0.25">
      <c r="C147" s="1"/>
      <c r="D147" s="3"/>
      <c r="E147" s="171"/>
      <c r="F147" s="17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3.8" x14ac:dyDescent="0.25">
      <c r="C148" s="1"/>
      <c r="D148" s="3"/>
      <c r="E148" s="171"/>
      <c r="F148" s="17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3.8" x14ac:dyDescent="0.25">
      <c r="C149" s="1"/>
      <c r="D149" s="3"/>
      <c r="E149" s="171"/>
      <c r="F149" s="17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3.8" x14ac:dyDescent="0.25">
      <c r="C150" s="1"/>
      <c r="D150" s="3"/>
      <c r="E150" s="171"/>
      <c r="F150" s="17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3.8" x14ac:dyDescent="0.25">
      <c r="C151" s="1"/>
      <c r="D151" s="3"/>
      <c r="E151" s="171"/>
      <c r="F151" s="17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3.8" x14ac:dyDescent="0.25">
      <c r="C152" s="1"/>
      <c r="D152" s="3"/>
      <c r="E152" s="171"/>
      <c r="F152" s="17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3.8" x14ac:dyDescent="0.25">
      <c r="C153" s="1"/>
      <c r="D153" s="3"/>
      <c r="E153" s="171"/>
      <c r="F153" s="17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3.8" x14ac:dyDescent="0.25">
      <c r="C154" s="1"/>
      <c r="D154" s="3"/>
      <c r="E154" s="171"/>
      <c r="F154" s="17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3.8" x14ac:dyDescent="0.25">
      <c r="C155" s="1"/>
      <c r="D155" s="3"/>
      <c r="E155" s="171"/>
      <c r="F155" s="17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3.8" x14ac:dyDescent="0.25">
      <c r="C156" s="1"/>
      <c r="D156" s="3"/>
      <c r="E156" s="171"/>
      <c r="F156" s="17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3.8" x14ac:dyDescent="0.25">
      <c r="C157" s="1"/>
      <c r="D157" s="3"/>
      <c r="E157" s="171"/>
      <c r="F157" s="17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3.8" x14ac:dyDescent="0.25">
      <c r="C158" s="1"/>
      <c r="D158" s="3"/>
      <c r="E158" s="171"/>
      <c r="F158" s="17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3.8" x14ac:dyDescent="0.25">
      <c r="C159" s="1"/>
      <c r="D159" s="3"/>
      <c r="E159" s="171"/>
      <c r="F159" s="17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3.8" x14ac:dyDescent="0.25">
      <c r="C160" s="1"/>
      <c r="D160" s="3"/>
      <c r="E160" s="171"/>
      <c r="F160" s="17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3.8" x14ac:dyDescent="0.25">
      <c r="C161" s="1"/>
      <c r="D161" s="3"/>
      <c r="E161" s="171"/>
      <c r="F161" s="17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3.8" x14ac:dyDescent="0.25">
      <c r="C162" s="1"/>
      <c r="D162" s="3"/>
      <c r="E162" s="171"/>
      <c r="F162" s="17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3.8" x14ac:dyDescent="0.25">
      <c r="C163" s="1"/>
      <c r="D163" s="3"/>
      <c r="E163" s="171"/>
      <c r="F163" s="17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3.8" x14ac:dyDescent="0.25">
      <c r="C164" s="1"/>
      <c r="D164" s="3"/>
      <c r="E164" s="171"/>
      <c r="F164" s="17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3.8" x14ac:dyDescent="0.25">
      <c r="C165" s="1"/>
      <c r="D165" s="3"/>
      <c r="E165" s="171"/>
      <c r="F165" s="17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3.8" x14ac:dyDescent="0.25">
      <c r="C166" s="1"/>
      <c r="D166" s="3"/>
      <c r="E166" s="171"/>
      <c r="F166" s="17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3.8" x14ac:dyDescent="0.25">
      <c r="C167" s="1"/>
      <c r="D167" s="3"/>
      <c r="E167" s="171"/>
      <c r="F167" s="17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3.8" x14ac:dyDescent="0.25">
      <c r="C168" s="1"/>
      <c r="D168" s="3"/>
      <c r="E168" s="171"/>
      <c r="F168" s="17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3.8" x14ac:dyDescent="0.25">
      <c r="C169" s="1"/>
      <c r="D169" s="3"/>
      <c r="E169" s="171"/>
      <c r="F169" s="17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3.8" x14ac:dyDescent="0.25">
      <c r="C170" s="1"/>
      <c r="D170" s="3"/>
      <c r="E170" s="171"/>
      <c r="F170" s="17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3.8" x14ac:dyDescent="0.25">
      <c r="C171" s="1"/>
      <c r="D171" s="3"/>
      <c r="E171" s="171"/>
      <c r="F171" s="17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3.8" x14ac:dyDescent="0.25">
      <c r="C172" s="1"/>
      <c r="D172" s="3"/>
      <c r="E172" s="171"/>
      <c r="F172" s="17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3.8" x14ac:dyDescent="0.25">
      <c r="C173" s="1"/>
      <c r="D173" s="3"/>
      <c r="E173" s="171"/>
      <c r="F173" s="17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3.8" x14ac:dyDescent="0.25">
      <c r="C174" s="1"/>
      <c r="D174" s="3"/>
      <c r="E174" s="171"/>
      <c r="F174" s="17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3.8" x14ac:dyDescent="0.25">
      <c r="C175" s="1"/>
      <c r="D175" s="3"/>
      <c r="E175" s="171"/>
      <c r="F175" s="17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3.8" x14ac:dyDescent="0.25">
      <c r="C176" s="1"/>
      <c r="D176" s="3"/>
      <c r="E176" s="171"/>
      <c r="F176" s="17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3.8" x14ac:dyDescent="0.25">
      <c r="C177" s="1"/>
      <c r="D177" s="3"/>
      <c r="E177" s="171"/>
      <c r="F177" s="17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3.8" x14ac:dyDescent="0.25">
      <c r="C178" s="1"/>
      <c r="D178" s="3"/>
      <c r="E178" s="171"/>
      <c r="F178" s="17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3.8" x14ac:dyDescent="0.25">
      <c r="C179" s="1"/>
      <c r="D179" s="3"/>
      <c r="E179" s="171"/>
      <c r="F179" s="17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3.8" x14ac:dyDescent="0.25">
      <c r="C180" s="1"/>
      <c r="D180" s="3"/>
      <c r="E180" s="171"/>
      <c r="F180" s="17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3.8" x14ac:dyDescent="0.25">
      <c r="C181" s="1"/>
      <c r="D181" s="3"/>
      <c r="E181" s="171"/>
      <c r="F181" s="17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3.8" x14ac:dyDescent="0.25">
      <c r="C182" s="1"/>
      <c r="D182" s="3"/>
      <c r="E182" s="171"/>
      <c r="F182" s="17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3.8" x14ac:dyDescent="0.25">
      <c r="C183" s="1"/>
      <c r="D183" s="3"/>
      <c r="E183" s="171"/>
      <c r="F183" s="17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3.8" x14ac:dyDescent="0.25">
      <c r="C184" s="1"/>
      <c r="D184" s="3"/>
      <c r="E184" s="171"/>
      <c r="F184" s="17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3.8" x14ac:dyDescent="0.25">
      <c r="C185" s="1"/>
      <c r="D185" s="3"/>
      <c r="E185" s="171"/>
      <c r="F185" s="17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3.8" x14ac:dyDescent="0.25">
      <c r="C186" s="1"/>
      <c r="D186" s="3"/>
      <c r="E186" s="171"/>
      <c r="F186" s="17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3.8" x14ac:dyDescent="0.25">
      <c r="C187" s="1"/>
      <c r="D187" s="3"/>
      <c r="E187" s="171"/>
      <c r="F187" s="17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3.8" x14ac:dyDescent="0.25">
      <c r="C188" s="1"/>
      <c r="D188" s="3"/>
      <c r="E188" s="171"/>
      <c r="F188" s="17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3.8" x14ac:dyDescent="0.25">
      <c r="C189" s="1"/>
      <c r="D189" s="3"/>
      <c r="E189" s="171"/>
      <c r="F189" s="17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3.8" x14ac:dyDescent="0.25">
      <c r="C190" s="1"/>
      <c r="D190" s="3"/>
      <c r="E190" s="171"/>
      <c r="F190" s="17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3.8" x14ac:dyDescent="0.25">
      <c r="C191" s="1"/>
      <c r="D191" s="3"/>
      <c r="E191" s="171"/>
      <c r="F191" s="17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3.8" x14ac:dyDescent="0.25">
      <c r="C192" s="1"/>
      <c r="D192" s="3"/>
      <c r="E192" s="171"/>
      <c r="F192" s="17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3.8" x14ac:dyDescent="0.25">
      <c r="C193" s="1"/>
      <c r="D193" s="3"/>
      <c r="E193" s="171"/>
      <c r="F193" s="17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3.8" x14ac:dyDescent="0.25">
      <c r="C194" s="1"/>
      <c r="D194" s="3"/>
      <c r="E194" s="171"/>
      <c r="F194" s="17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3.8" x14ac:dyDescent="0.25">
      <c r="C195" s="1"/>
      <c r="D195" s="3"/>
      <c r="E195" s="171"/>
      <c r="F195" s="17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3.8" x14ac:dyDescent="0.25">
      <c r="C196" s="1"/>
      <c r="D196" s="3"/>
      <c r="E196" s="171"/>
      <c r="F196" s="17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3.8" x14ac:dyDescent="0.25">
      <c r="C197" s="1"/>
      <c r="D197" s="3"/>
      <c r="E197" s="171"/>
      <c r="F197" s="17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3.8" x14ac:dyDescent="0.25">
      <c r="C198" s="1"/>
      <c r="D198" s="3"/>
      <c r="E198" s="171"/>
      <c r="F198" s="17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3.8" x14ac:dyDescent="0.25">
      <c r="C199" s="1"/>
      <c r="D199" s="3"/>
      <c r="E199" s="171"/>
      <c r="F199" s="17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3.8" x14ac:dyDescent="0.25">
      <c r="C200" s="1"/>
      <c r="D200" s="3"/>
      <c r="E200" s="171"/>
      <c r="F200" s="17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3.8" x14ac:dyDescent="0.25">
      <c r="C201" s="1"/>
      <c r="D201" s="3"/>
      <c r="E201" s="171"/>
      <c r="F201" s="17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3.8" x14ac:dyDescent="0.25">
      <c r="C202" s="1"/>
      <c r="D202" s="3"/>
      <c r="E202" s="171"/>
      <c r="F202" s="17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3.8" x14ac:dyDescent="0.25">
      <c r="C203" s="1"/>
      <c r="D203" s="3"/>
      <c r="E203" s="171"/>
      <c r="F203" s="17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3.8" x14ac:dyDescent="0.25">
      <c r="C204" s="1"/>
      <c r="D204" s="3"/>
      <c r="E204" s="171"/>
      <c r="F204" s="17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3.8" x14ac:dyDescent="0.25">
      <c r="C205" s="1"/>
      <c r="D205" s="3"/>
      <c r="E205" s="171"/>
      <c r="F205" s="17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3.8" x14ac:dyDescent="0.25">
      <c r="C206" s="1"/>
      <c r="D206" s="3"/>
      <c r="E206" s="171"/>
      <c r="F206" s="17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3.8" x14ac:dyDescent="0.25">
      <c r="C207" s="1"/>
      <c r="D207" s="3"/>
      <c r="E207" s="171"/>
      <c r="F207" s="17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3.8" x14ac:dyDescent="0.25">
      <c r="C208" s="1"/>
      <c r="D208" s="3"/>
      <c r="E208" s="171"/>
      <c r="F208" s="17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3.8" x14ac:dyDescent="0.25">
      <c r="C209" s="1"/>
      <c r="D209" s="3"/>
      <c r="E209" s="171"/>
      <c r="F209" s="17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3.8" x14ac:dyDescent="0.25">
      <c r="C210" s="1"/>
      <c r="D210" s="3"/>
      <c r="E210" s="171"/>
      <c r="F210" s="17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3.8" x14ac:dyDescent="0.25">
      <c r="C211" s="1"/>
      <c r="D211" s="3"/>
      <c r="E211" s="171"/>
      <c r="F211" s="17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3.8" x14ac:dyDescent="0.25">
      <c r="C212" s="1"/>
      <c r="D212" s="3"/>
      <c r="E212" s="171"/>
      <c r="F212" s="17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3.8" x14ac:dyDescent="0.25">
      <c r="C213" s="1"/>
      <c r="D213" s="3"/>
      <c r="E213" s="171"/>
      <c r="F213" s="17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3.8" x14ac:dyDescent="0.25">
      <c r="C214" s="1"/>
      <c r="D214" s="3"/>
      <c r="E214" s="171"/>
      <c r="F214" s="17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3.8" x14ac:dyDescent="0.25">
      <c r="C215" s="1"/>
      <c r="D215" s="3"/>
      <c r="E215" s="171"/>
      <c r="F215" s="17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3.8" x14ac:dyDescent="0.25">
      <c r="C216" s="1"/>
      <c r="D216" s="3"/>
      <c r="E216" s="171"/>
      <c r="F216" s="17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3.8" x14ac:dyDescent="0.25">
      <c r="C217" s="1"/>
      <c r="D217" s="3"/>
      <c r="E217" s="171"/>
      <c r="F217" s="17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3.8" x14ac:dyDescent="0.25">
      <c r="C218" s="1"/>
      <c r="D218" s="3"/>
      <c r="E218" s="171"/>
      <c r="F218" s="17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3.8" x14ac:dyDescent="0.25">
      <c r="C219" s="1"/>
      <c r="D219" s="3"/>
      <c r="E219" s="171"/>
      <c r="F219" s="17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3.8" x14ac:dyDescent="0.25">
      <c r="C220" s="1"/>
      <c r="D220" s="3"/>
      <c r="E220" s="171"/>
      <c r="F220" s="17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3.8" x14ac:dyDescent="0.25">
      <c r="C221" s="1"/>
      <c r="D221" s="3"/>
      <c r="E221" s="171"/>
      <c r="F221" s="17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3.8" x14ac:dyDescent="0.25">
      <c r="C222" s="1"/>
      <c r="D222" s="3"/>
      <c r="E222" s="171"/>
      <c r="F222" s="17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3.8" x14ac:dyDescent="0.25">
      <c r="C223" s="1"/>
      <c r="D223" s="3"/>
      <c r="E223" s="171"/>
      <c r="F223" s="17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3.8" x14ac:dyDescent="0.25">
      <c r="C224" s="1"/>
      <c r="D224" s="3"/>
      <c r="E224" s="171"/>
      <c r="F224" s="17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3.8" x14ac:dyDescent="0.25">
      <c r="C225" s="1"/>
      <c r="D225" s="3"/>
      <c r="E225" s="171"/>
      <c r="F225" s="17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3.8" x14ac:dyDescent="0.25">
      <c r="C226" s="1"/>
      <c r="D226" s="3"/>
      <c r="E226" s="171"/>
      <c r="F226" s="17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3.8" x14ac:dyDescent="0.25">
      <c r="C227" s="1"/>
      <c r="D227" s="3"/>
      <c r="E227" s="171"/>
      <c r="F227" s="17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3.8" x14ac:dyDescent="0.25">
      <c r="C228" s="1"/>
      <c r="D228" s="3"/>
      <c r="E228" s="171"/>
      <c r="F228" s="17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3.8" x14ac:dyDescent="0.25">
      <c r="C229" s="1"/>
      <c r="D229" s="3"/>
      <c r="E229" s="171"/>
      <c r="F229" s="17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3.8" x14ac:dyDescent="0.25">
      <c r="C230" s="1"/>
      <c r="D230" s="3"/>
      <c r="E230" s="171"/>
      <c r="F230" s="17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3.8" x14ac:dyDescent="0.25">
      <c r="C231" s="1"/>
      <c r="D231" s="3"/>
      <c r="E231" s="171"/>
      <c r="F231" s="17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3.8" x14ac:dyDescent="0.25">
      <c r="C232" s="1"/>
      <c r="D232" s="3"/>
      <c r="E232" s="171"/>
      <c r="F232" s="17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3.8" x14ac:dyDescent="0.25">
      <c r="C233" s="1"/>
      <c r="D233" s="3"/>
      <c r="E233" s="171"/>
      <c r="F233" s="17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3.8" x14ac:dyDescent="0.25">
      <c r="C234" s="1"/>
      <c r="D234" s="3"/>
      <c r="E234" s="171"/>
      <c r="F234" s="17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3.8" x14ac:dyDescent="0.25">
      <c r="C235" s="1"/>
      <c r="D235" s="3"/>
      <c r="E235" s="171"/>
      <c r="F235" s="17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3.8" x14ac:dyDescent="0.25">
      <c r="C236" s="1"/>
      <c r="D236" s="3"/>
      <c r="E236" s="171"/>
      <c r="F236" s="17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3.8" x14ac:dyDescent="0.25">
      <c r="C237" s="1"/>
      <c r="D237" s="3"/>
      <c r="E237" s="171"/>
      <c r="F237" s="17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3.8" x14ac:dyDescent="0.25">
      <c r="C238" s="1"/>
      <c r="D238" s="3"/>
      <c r="E238" s="171"/>
      <c r="F238" s="17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3.8" x14ac:dyDescent="0.25">
      <c r="C239" s="1"/>
      <c r="D239" s="3"/>
      <c r="E239" s="171"/>
      <c r="F239" s="17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3.8" x14ac:dyDescent="0.25">
      <c r="C240" s="1"/>
      <c r="D240" s="3"/>
      <c r="E240" s="171"/>
      <c r="F240" s="17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3.8" x14ac:dyDescent="0.25">
      <c r="C241" s="1"/>
      <c r="D241" s="3"/>
      <c r="E241" s="171"/>
      <c r="F241" s="17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3.8" x14ac:dyDescent="0.25">
      <c r="C242" s="1"/>
      <c r="D242" s="3"/>
      <c r="E242" s="171"/>
      <c r="F242" s="17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3.8" x14ac:dyDescent="0.25">
      <c r="C243" s="1"/>
      <c r="D243" s="3"/>
      <c r="E243" s="171"/>
      <c r="F243" s="17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3.8" x14ac:dyDescent="0.25">
      <c r="C244" s="1"/>
      <c r="D244" s="3"/>
      <c r="E244" s="171"/>
      <c r="F244" s="17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3.8" x14ac:dyDescent="0.25">
      <c r="C245" s="1"/>
      <c r="D245" s="3"/>
      <c r="E245" s="171"/>
      <c r="F245" s="17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3.8" x14ac:dyDescent="0.25">
      <c r="C246" s="1"/>
      <c r="D246" s="3"/>
      <c r="E246" s="171"/>
      <c r="F246" s="17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3.8" x14ac:dyDescent="0.25">
      <c r="C247" s="1"/>
      <c r="D247" s="3"/>
      <c r="E247" s="171"/>
      <c r="F247" s="17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3.8" x14ac:dyDescent="0.25">
      <c r="C248" s="1"/>
      <c r="D248" s="3"/>
      <c r="E248" s="171"/>
      <c r="F248" s="17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3.8" x14ac:dyDescent="0.25">
      <c r="C249" s="1"/>
      <c r="D249" s="3"/>
      <c r="E249" s="171"/>
      <c r="F249" s="17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3.8" x14ac:dyDescent="0.25">
      <c r="C250" s="1"/>
      <c r="D250" s="3"/>
      <c r="E250" s="171"/>
      <c r="F250" s="17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3.8" x14ac:dyDescent="0.25">
      <c r="C251" s="1"/>
      <c r="D251" s="3"/>
      <c r="E251" s="171"/>
      <c r="F251" s="17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3.8" x14ac:dyDescent="0.25">
      <c r="C252" s="1"/>
      <c r="D252" s="3"/>
      <c r="E252" s="171"/>
      <c r="F252" s="17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3.8" x14ac:dyDescent="0.25">
      <c r="C253" s="1"/>
      <c r="D253" s="3"/>
      <c r="E253" s="171"/>
      <c r="F253" s="17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3.8" x14ac:dyDescent="0.25">
      <c r="C254" s="1"/>
      <c r="D254" s="3"/>
      <c r="E254" s="171"/>
      <c r="F254" s="17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3.8" x14ac:dyDescent="0.25">
      <c r="C255" s="1"/>
      <c r="D255" s="3"/>
      <c r="E255" s="171"/>
      <c r="F255" s="17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3.8" x14ac:dyDescent="0.25">
      <c r="C256" s="1"/>
      <c r="D256" s="3"/>
      <c r="E256" s="171"/>
      <c r="F256" s="17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3:100" ht="13.8" x14ac:dyDescent="0.25">
      <c r="C257" s="1"/>
      <c r="D257" s="3"/>
      <c r="E257" s="171"/>
      <c r="F257" s="17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</row>
    <row r="258" spans="3:100" ht="13.8" x14ac:dyDescent="0.25">
      <c r="C258" s="1"/>
      <c r="D258" s="3"/>
      <c r="E258" s="171"/>
      <c r="F258" s="17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</row>
    <row r="259" spans="3:100" ht="13.8" x14ac:dyDescent="0.25">
      <c r="C259" s="1"/>
      <c r="D259" s="3"/>
      <c r="E259" s="171"/>
      <c r="F259" s="17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</row>
    <row r="260" spans="3:100" ht="13.8" x14ac:dyDescent="0.25">
      <c r="C260" s="1"/>
      <c r="D260" s="3"/>
      <c r="E260" s="171"/>
      <c r="F260" s="17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</row>
    <row r="261" spans="3:100" ht="13.8" x14ac:dyDescent="0.25">
      <c r="C261" s="1"/>
      <c r="D261" s="3"/>
      <c r="E261" s="171"/>
      <c r="F261" s="17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</row>
    <row r="262" spans="3:100" ht="13.8" x14ac:dyDescent="0.25">
      <c r="C262" s="1"/>
      <c r="D262" s="3"/>
      <c r="E262" s="171"/>
      <c r="F262" s="17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</row>
    <row r="263" spans="3:100" ht="13.8" x14ac:dyDescent="0.25">
      <c r="C263" s="1"/>
      <c r="D263" s="3"/>
      <c r="E263" s="171"/>
      <c r="F263" s="17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</row>
    <row r="264" spans="3:100" ht="13.8" x14ac:dyDescent="0.25">
      <c r="C264" s="1"/>
      <c r="D264" s="3"/>
      <c r="E264" s="171"/>
      <c r="F264" s="17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</row>
    <row r="265" spans="3:100" ht="13.8" x14ac:dyDescent="0.25">
      <c r="C265" s="1"/>
      <c r="D265" s="3"/>
      <c r="E265" s="171"/>
      <c r="F265" s="17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</row>
    <row r="266" spans="3:100" ht="13.8" x14ac:dyDescent="0.25">
      <c r="C266" s="1"/>
      <c r="D266" s="3"/>
      <c r="E266" s="171"/>
      <c r="F266" s="17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</row>
    <row r="267" spans="3:100" x14ac:dyDescent="0.25">
      <c r="D267" s="4"/>
    </row>
    <row r="268" spans="3:100" x14ac:dyDescent="0.25">
      <c r="D268" s="4"/>
    </row>
    <row r="269" spans="3:100" x14ac:dyDescent="0.25">
      <c r="D269" s="4"/>
    </row>
    <row r="270" spans="3:100" x14ac:dyDescent="0.25">
      <c r="D270" s="4"/>
    </row>
    <row r="271" spans="3:100" x14ac:dyDescent="0.25">
      <c r="D271" s="4"/>
    </row>
    <row r="272" spans="3:100" x14ac:dyDescent="0.25">
      <c r="D272" s="4"/>
    </row>
    <row r="273" spans="4:6" x14ac:dyDescent="0.25">
      <c r="D273" s="4"/>
    </row>
    <row r="274" spans="4:6" x14ac:dyDescent="0.25">
      <c r="D274" s="4"/>
    </row>
    <row r="275" spans="4:6" x14ac:dyDescent="0.25">
      <c r="D275" s="4"/>
      <c r="E275"/>
      <c r="F275"/>
    </row>
    <row r="276" spans="4:6" x14ac:dyDescent="0.25">
      <c r="D276" s="4"/>
      <c r="E276"/>
      <c r="F276"/>
    </row>
    <row r="277" spans="4:6" x14ac:dyDescent="0.25">
      <c r="D277" s="4"/>
      <c r="E277"/>
      <c r="F277"/>
    </row>
    <row r="278" spans="4:6" x14ac:dyDescent="0.25">
      <c r="D278" s="4"/>
      <c r="E278"/>
      <c r="F278"/>
    </row>
    <row r="279" spans="4:6" x14ac:dyDescent="0.25">
      <c r="D279" s="4"/>
      <c r="E279"/>
      <c r="F279"/>
    </row>
    <row r="280" spans="4:6" x14ac:dyDescent="0.25">
      <c r="D280" s="4"/>
      <c r="E280"/>
      <c r="F280"/>
    </row>
    <row r="281" spans="4:6" x14ac:dyDescent="0.25">
      <c r="D281" s="4"/>
      <c r="E281"/>
      <c r="F281"/>
    </row>
    <row r="282" spans="4:6" x14ac:dyDescent="0.25">
      <c r="D282" s="4"/>
      <c r="E282"/>
      <c r="F282"/>
    </row>
    <row r="283" spans="4:6" x14ac:dyDescent="0.25">
      <c r="D283" s="4"/>
      <c r="E283"/>
      <c r="F283"/>
    </row>
    <row r="284" spans="4:6" x14ac:dyDescent="0.25">
      <c r="D284" s="4"/>
      <c r="E284"/>
      <c r="F284"/>
    </row>
    <row r="285" spans="4:6" x14ac:dyDescent="0.25">
      <c r="D285" s="4"/>
      <c r="E285"/>
      <c r="F285"/>
    </row>
    <row r="286" spans="4:6" x14ac:dyDescent="0.25">
      <c r="D286" s="4"/>
      <c r="E286"/>
      <c r="F286"/>
    </row>
    <row r="287" spans="4:6" x14ac:dyDescent="0.25">
      <c r="D287" s="4"/>
      <c r="E287"/>
      <c r="F287"/>
    </row>
    <row r="288" spans="4:6" x14ac:dyDescent="0.25">
      <c r="D288" s="4"/>
      <c r="E288"/>
      <c r="F288"/>
    </row>
    <row r="289" spans="4:6" x14ac:dyDescent="0.25">
      <c r="D289" s="4"/>
      <c r="E289"/>
      <c r="F289"/>
    </row>
    <row r="290" spans="4:6" x14ac:dyDescent="0.25">
      <c r="D290" s="4"/>
      <c r="E290"/>
      <c r="F290"/>
    </row>
    <row r="291" spans="4:6" x14ac:dyDescent="0.25">
      <c r="D291" s="4"/>
      <c r="E291"/>
      <c r="F291"/>
    </row>
    <row r="292" spans="4:6" x14ac:dyDescent="0.25">
      <c r="D292" s="4"/>
      <c r="E292"/>
      <c r="F292"/>
    </row>
    <row r="293" spans="4:6" x14ac:dyDescent="0.25">
      <c r="D293" s="4"/>
      <c r="E293"/>
      <c r="F293"/>
    </row>
    <row r="294" spans="4:6" x14ac:dyDescent="0.25">
      <c r="D294" s="4"/>
      <c r="E294"/>
      <c r="F294"/>
    </row>
    <row r="295" spans="4:6" x14ac:dyDescent="0.25">
      <c r="D295" s="4"/>
      <c r="E295"/>
      <c r="F295"/>
    </row>
    <row r="296" spans="4:6" x14ac:dyDescent="0.25">
      <c r="D296" s="4"/>
      <c r="E296"/>
      <c r="F296"/>
    </row>
    <row r="297" spans="4:6" x14ac:dyDescent="0.25">
      <c r="D297" s="4"/>
      <c r="E297"/>
      <c r="F297"/>
    </row>
    <row r="298" spans="4:6" x14ac:dyDescent="0.25">
      <c r="D298" s="4"/>
      <c r="E298"/>
      <c r="F298"/>
    </row>
    <row r="299" spans="4:6" x14ac:dyDescent="0.25">
      <c r="D299" s="4"/>
      <c r="E299"/>
      <c r="F299"/>
    </row>
    <row r="300" spans="4:6" x14ac:dyDescent="0.25">
      <c r="D300" s="4"/>
      <c r="E300"/>
      <c r="F300"/>
    </row>
    <row r="301" spans="4:6" x14ac:dyDescent="0.25">
      <c r="D301" s="4"/>
      <c r="E301"/>
      <c r="F301"/>
    </row>
    <row r="302" spans="4:6" x14ac:dyDescent="0.25">
      <c r="D302" s="4"/>
      <c r="E302"/>
      <c r="F302"/>
    </row>
    <row r="303" spans="4:6" x14ac:dyDescent="0.25">
      <c r="D303" s="4"/>
      <c r="E303"/>
      <c r="F303"/>
    </row>
    <row r="304" spans="4:6" x14ac:dyDescent="0.25">
      <c r="D304" s="4"/>
      <c r="E304"/>
      <c r="F304"/>
    </row>
    <row r="305" spans="4:6" x14ac:dyDescent="0.25">
      <c r="D305" s="4"/>
      <c r="E305"/>
      <c r="F305"/>
    </row>
    <row r="306" spans="4:6" x14ac:dyDescent="0.25">
      <c r="D306" s="4"/>
      <c r="E306"/>
      <c r="F306"/>
    </row>
    <row r="307" spans="4:6" x14ac:dyDescent="0.25">
      <c r="D307" s="4"/>
      <c r="E307"/>
      <c r="F307"/>
    </row>
    <row r="308" spans="4:6" x14ac:dyDescent="0.25">
      <c r="D308" s="4"/>
      <c r="E308"/>
      <c r="F308"/>
    </row>
    <row r="309" spans="4:6" x14ac:dyDescent="0.25">
      <c r="D309" s="4"/>
      <c r="E309"/>
      <c r="F309"/>
    </row>
    <row r="310" spans="4:6" x14ac:dyDescent="0.25">
      <c r="D310" s="4"/>
      <c r="E310"/>
      <c r="F310"/>
    </row>
    <row r="311" spans="4:6" x14ac:dyDescent="0.25">
      <c r="D311" s="4"/>
      <c r="E311"/>
      <c r="F311"/>
    </row>
    <row r="312" spans="4:6" x14ac:dyDescent="0.25">
      <c r="D312" s="4"/>
      <c r="E312"/>
      <c r="F312"/>
    </row>
    <row r="313" spans="4:6" x14ac:dyDescent="0.25">
      <c r="D313" s="4"/>
      <c r="E313"/>
      <c r="F313"/>
    </row>
    <row r="314" spans="4:6" x14ac:dyDescent="0.25">
      <c r="D314" s="4"/>
      <c r="E314"/>
      <c r="F314"/>
    </row>
    <row r="315" spans="4:6" x14ac:dyDescent="0.25">
      <c r="D315" s="4"/>
      <c r="E315"/>
      <c r="F315"/>
    </row>
    <row r="316" spans="4:6" x14ac:dyDescent="0.25">
      <c r="D316" s="4"/>
      <c r="E316"/>
      <c r="F316"/>
    </row>
    <row r="317" spans="4:6" x14ac:dyDescent="0.25">
      <c r="D317" s="4"/>
      <c r="E317"/>
      <c r="F317"/>
    </row>
    <row r="318" spans="4:6" x14ac:dyDescent="0.25">
      <c r="D318" s="4"/>
      <c r="E318"/>
      <c r="F318"/>
    </row>
    <row r="319" spans="4:6" x14ac:dyDescent="0.25">
      <c r="D319" s="4"/>
      <c r="E319"/>
      <c r="F319"/>
    </row>
    <row r="320" spans="4:6" x14ac:dyDescent="0.25">
      <c r="D320" s="4"/>
      <c r="E320"/>
      <c r="F320"/>
    </row>
    <row r="321" spans="4:6" x14ac:dyDescent="0.25">
      <c r="D321" s="4"/>
      <c r="E321"/>
      <c r="F321"/>
    </row>
    <row r="322" spans="4:6" x14ac:dyDescent="0.25">
      <c r="D322" s="4"/>
      <c r="E322"/>
      <c r="F322"/>
    </row>
    <row r="323" spans="4:6" x14ac:dyDescent="0.25">
      <c r="D323" s="4"/>
      <c r="E323"/>
      <c r="F323"/>
    </row>
    <row r="324" spans="4:6" x14ac:dyDescent="0.25">
      <c r="D324" s="4"/>
      <c r="E324"/>
      <c r="F324"/>
    </row>
    <row r="325" spans="4:6" x14ac:dyDescent="0.25">
      <c r="D325" s="4"/>
      <c r="E325"/>
      <c r="F325"/>
    </row>
    <row r="326" spans="4:6" x14ac:dyDescent="0.25">
      <c r="D326" s="4"/>
      <c r="E326"/>
      <c r="F326"/>
    </row>
    <row r="327" spans="4:6" x14ac:dyDescent="0.25">
      <c r="D327" s="4"/>
      <c r="E327"/>
      <c r="F327"/>
    </row>
    <row r="328" spans="4:6" x14ac:dyDescent="0.25">
      <c r="D328" s="4"/>
      <c r="E328"/>
      <c r="F328"/>
    </row>
    <row r="329" spans="4:6" x14ac:dyDescent="0.25">
      <c r="D329" s="4"/>
      <c r="E329"/>
      <c r="F329"/>
    </row>
    <row r="330" spans="4:6" x14ac:dyDescent="0.25">
      <c r="D330" s="4"/>
      <c r="E330"/>
      <c r="F330"/>
    </row>
    <row r="331" spans="4:6" x14ac:dyDescent="0.25">
      <c r="D331" s="4"/>
      <c r="E331"/>
      <c r="F331"/>
    </row>
    <row r="332" spans="4:6" x14ac:dyDescent="0.25">
      <c r="D332" s="4"/>
      <c r="E332"/>
      <c r="F332"/>
    </row>
    <row r="333" spans="4:6" x14ac:dyDescent="0.25">
      <c r="D333" s="4"/>
      <c r="E333"/>
      <c r="F333"/>
    </row>
    <row r="334" spans="4:6" x14ac:dyDescent="0.25">
      <c r="D334" s="4"/>
      <c r="E334"/>
      <c r="F334"/>
    </row>
    <row r="335" spans="4:6" x14ac:dyDescent="0.25">
      <c r="D335" s="4"/>
      <c r="E335"/>
      <c r="F335"/>
    </row>
    <row r="336" spans="4:6" x14ac:dyDescent="0.25">
      <c r="D336" s="4"/>
      <c r="E336"/>
      <c r="F336"/>
    </row>
    <row r="337" spans="4:6" x14ac:dyDescent="0.25">
      <c r="D337" s="4"/>
      <c r="E337"/>
      <c r="F337"/>
    </row>
    <row r="338" spans="4:6" x14ac:dyDescent="0.25">
      <c r="D338" s="4"/>
      <c r="E338"/>
      <c r="F338"/>
    </row>
    <row r="339" spans="4:6" x14ac:dyDescent="0.25">
      <c r="D339" s="4"/>
      <c r="E339"/>
      <c r="F339"/>
    </row>
    <row r="340" spans="4:6" x14ac:dyDescent="0.25">
      <c r="D340" s="4"/>
      <c r="E340"/>
      <c r="F340"/>
    </row>
    <row r="341" spans="4:6" x14ac:dyDescent="0.25">
      <c r="D341" s="4"/>
      <c r="E341"/>
      <c r="F341"/>
    </row>
    <row r="342" spans="4:6" x14ac:dyDescent="0.25">
      <c r="D342" s="4"/>
      <c r="E342"/>
      <c r="F342"/>
    </row>
    <row r="343" spans="4:6" x14ac:dyDescent="0.25">
      <c r="D343" s="4"/>
      <c r="E343"/>
      <c r="F343"/>
    </row>
    <row r="344" spans="4:6" x14ac:dyDescent="0.25">
      <c r="D344" s="4"/>
      <c r="E344"/>
      <c r="F344"/>
    </row>
    <row r="345" spans="4:6" x14ac:dyDescent="0.25">
      <c r="D345" s="4"/>
      <c r="E345"/>
      <c r="F345"/>
    </row>
    <row r="346" spans="4:6" x14ac:dyDescent="0.25">
      <c r="D346" s="4"/>
      <c r="E346"/>
      <c r="F346"/>
    </row>
    <row r="347" spans="4:6" x14ac:dyDescent="0.25">
      <c r="D347" s="4"/>
      <c r="E347"/>
      <c r="F347"/>
    </row>
    <row r="348" spans="4:6" x14ac:dyDescent="0.25">
      <c r="D348" s="4"/>
      <c r="E348"/>
      <c r="F348"/>
    </row>
    <row r="349" spans="4:6" x14ac:dyDescent="0.25">
      <c r="D349" s="4"/>
      <c r="E349"/>
      <c r="F349"/>
    </row>
    <row r="350" spans="4:6" x14ac:dyDescent="0.25">
      <c r="D350" s="4"/>
      <c r="E350"/>
      <c r="F350"/>
    </row>
    <row r="351" spans="4:6" x14ac:dyDescent="0.25">
      <c r="D351" s="4"/>
      <c r="E351"/>
      <c r="F351"/>
    </row>
    <row r="352" spans="4:6" x14ac:dyDescent="0.25">
      <c r="D352" s="4"/>
      <c r="E352"/>
      <c r="F352"/>
    </row>
    <row r="353" spans="4:6" x14ac:dyDescent="0.25">
      <c r="D353" s="4"/>
      <c r="E353"/>
      <c r="F353"/>
    </row>
    <row r="354" spans="4:6" x14ac:dyDescent="0.25">
      <c r="D354" s="4"/>
      <c r="E354"/>
      <c r="F354"/>
    </row>
    <row r="355" spans="4:6" x14ac:dyDescent="0.25">
      <c r="D355" s="4"/>
      <c r="E355"/>
      <c r="F355"/>
    </row>
    <row r="356" spans="4:6" x14ac:dyDescent="0.25">
      <c r="D356" s="4"/>
      <c r="E356"/>
      <c r="F356"/>
    </row>
    <row r="357" spans="4:6" x14ac:dyDescent="0.25">
      <c r="D357" s="4"/>
      <c r="E357"/>
      <c r="F357"/>
    </row>
    <row r="358" spans="4:6" x14ac:dyDescent="0.25">
      <c r="D358" s="4"/>
      <c r="E358"/>
      <c r="F358"/>
    </row>
    <row r="359" spans="4:6" x14ac:dyDescent="0.25">
      <c r="D359" s="4"/>
      <c r="E359"/>
      <c r="F359"/>
    </row>
    <row r="360" spans="4:6" x14ac:dyDescent="0.25">
      <c r="D360" s="4"/>
      <c r="E360"/>
      <c r="F360"/>
    </row>
    <row r="361" spans="4:6" x14ac:dyDescent="0.25">
      <c r="D361" s="4"/>
      <c r="E361"/>
      <c r="F361"/>
    </row>
    <row r="362" spans="4:6" x14ac:dyDescent="0.25">
      <c r="D362" s="4"/>
      <c r="E362"/>
      <c r="F362"/>
    </row>
    <row r="363" spans="4:6" x14ac:dyDescent="0.25">
      <c r="D363" s="4"/>
      <c r="E363"/>
      <c r="F363"/>
    </row>
    <row r="364" spans="4:6" x14ac:dyDescent="0.25">
      <c r="D364" s="4"/>
      <c r="E364"/>
      <c r="F364"/>
    </row>
    <row r="365" spans="4:6" x14ac:dyDescent="0.25">
      <c r="D365" s="4"/>
      <c r="E365"/>
      <c r="F365"/>
    </row>
    <row r="366" spans="4:6" x14ac:dyDescent="0.25">
      <c r="D366" s="4"/>
      <c r="E366"/>
      <c r="F366"/>
    </row>
    <row r="367" spans="4:6" x14ac:dyDescent="0.25">
      <c r="D367" s="4"/>
      <c r="E367"/>
      <c r="F367"/>
    </row>
    <row r="368" spans="4:6" x14ac:dyDescent="0.25">
      <c r="D368" s="4"/>
      <c r="E368"/>
      <c r="F368"/>
    </row>
    <row r="369" spans="4:6" x14ac:dyDescent="0.25">
      <c r="D369" s="4"/>
      <c r="E369"/>
      <c r="F369"/>
    </row>
    <row r="370" spans="4:6" x14ac:dyDescent="0.25">
      <c r="D370" s="4"/>
      <c r="E370"/>
      <c r="F370"/>
    </row>
    <row r="371" spans="4:6" x14ac:dyDescent="0.25">
      <c r="D371" s="4"/>
      <c r="E371"/>
      <c r="F371"/>
    </row>
    <row r="372" spans="4:6" x14ac:dyDescent="0.25">
      <c r="D372" s="4"/>
      <c r="E372"/>
      <c r="F372"/>
    </row>
    <row r="373" spans="4:6" x14ac:dyDescent="0.25">
      <c r="D373" s="4"/>
      <c r="E373"/>
      <c r="F373"/>
    </row>
    <row r="374" spans="4:6" x14ac:dyDescent="0.25">
      <c r="D374" s="4"/>
      <c r="E374"/>
      <c r="F374"/>
    </row>
    <row r="375" spans="4:6" x14ac:dyDescent="0.25">
      <c r="D375" s="4"/>
      <c r="E375"/>
      <c r="F375"/>
    </row>
    <row r="376" spans="4:6" x14ac:dyDescent="0.25">
      <c r="D376" s="4"/>
      <c r="E376"/>
      <c r="F376"/>
    </row>
    <row r="377" spans="4:6" x14ac:dyDescent="0.25">
      <c r="D377" s="4"/>
      <c r="E377"/>
      <c r="F377"/>
    </row>
    <row r="378" spans="4:6" x14ac:dyDescent="0.25">
      <c r="D378" s="4"/>
      <c r="E378"/>
      <c r="F378"/>
    </row>
    <row r="379" spans="4:6" x14ac:dyDescent="0.25">
      <c r="D379" s="4"/>
      <c r="E379"/>
      <c r="F379"/>
    </row>
    <row r="380" spans="4:6" x14ac:dyDescent="0.25">
      <c r="D380" s="4"/>
      <c r="E380"/>
      <c r="F380"/>
    </row>
    <row r="381" spans="4:6" x14ac:dyDescent="0.25">
      <c r="D381" s="4"/>
      <c r="E381"/>
      <c r="F381"/>
    </row>
    <row r="382" spans="4:6" x14ac:dyDescent="0.25">
      <c r="D382" s="4"/>
      <c r="E382"/>
      <c r="F382"/>
    </row>
    <row r="383" spans="4:6" x14ac:dyDescent="0.25">
      <c r="D383" s="4"/>
      <c r="E383"/>
      <c r="F383"/>
    </row>
    <row r="384" spans="4:6" x14ac:dyDescent="0.25">
      <c r="D384" s="4"/>
      <c r="E384"/>
      <c r="F384"/>
    </row>
    <row r="385" spans="4:6" x14ac:dyDescent="0.25">
      <c r="D385" s="4"/>
      <c r="E385"/>
      <c r="F385"/>
    </row>
    <row r="386" spans="4:6" x14ac:dyDescent="0.25">
      <c r="D386" s="4"/>
      <c r="E386"/>
      <c r="F386"/>
    </row>
    <row r="387" spans="4:6" x14ac:dyDescent="0.25">
      <c r="D387" s="4"/>
      <c r="E387"/>
      <c r="F387"/>
    </row>
    <row r="388" spans="4:6" x14ac:dyDescent="0.25">
      <c r="D388" s="4"/>
      <c r="E388"/>
      <c r="F388"/>
    </row>
    <row r="389" spans="4:6" x14ac:dyDescent="0.25">
      <c r="D389" s="4"/>
      <c r="E389"/>
      <c r="F389"/>
    </row>
    <row r="390" spans="4:6" x14ac:dyDescent="0.25">
      <c r="D390" s="4"/>
      <c r="E390"/>
      <c r="F390"/>
    </row>
    <row r="391" spans="4:6" x14ac:dyDescent="0.25">
      <c r="D391" s="4"/>
      <c r="E391"/>
      <c r="F391"/>
    </row>
    <row r="392" spans="4:6" x14ac:dyDescent="0.25">
      <c r="D392" s="4"/>
      <c r="E392"/>
      <c r="F392"/>
    </row>
    <row r="393" spans="4:6" x14ac:dyDescent="0.25">
      <c r="D393" s="4"/>
      <c r="E393"/>
      <c r="F393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34A31"/>
  </sheetPr>
  <dimension ref="A1:CV391"/>
  <sheetViews>
    <sheetView zoomScale="75" zoomScaleNormal="75" workbookViewId="0">
      <selection activeCell="B1" sqref="B1"/>
    </sheetView>
  </sheetViews>
  <sheetFormatPr defaultRowHeight="13.2" x14ac:dyDescent="0.25"/>
  <cols>
    <col min="1" max="1" width="2.33203125" customWidth="1"/>
    <col min="2" max="2" width="22" customWidth="1"/>
    <col min="3" max="3" width="89.88671875" customWidth="1"/>
    <col min="4" max="4" width="8.6640625" customWidth="1"/>
    <col min="5" max="5" width="12.6640625" style="170" customWidth="1"/>
    <col min="6" max="6" width="9.109375" style="170" customWidth="1"/>
    <col min="7" max="7" width="4" customWidth="1"/>
    <col min="8" max="8" width="45.6640625" customWidth="1"/>
    <col min="9" max="10" width="12.6640625" customWidth="1"/>
  </cols>
  <sheetData>
    <row r="1" spans="1:100" x14ac:dyDescent="0.25">
      <c r="A1" s="8"/>
      <c r="B1" s="8"/>
      <c r="C1" s="8"/>
      <c r="D1" s="8"/>
      <c r="E1" s="158"/>
      <c r="F1" s="158"/>
      <c r="G1" s="8"/>
      <c r="H1" s="8"/>
      <c r="I1" s="8"/>
      <c r="J1" s="8"/>
      <c r="K1" s="8"/>
    </row>
    <row r="2" spans="1:100" ht="13.8" x14ac:dyDescent="0.25">
      <c r="A2" s="8"/>
      <c r="B2" s="12"/>
      <c r="C2" s="27" t="s">
        <v>301</v>
      </c>
      <c r="D2" s="12"/>
      <c r="E2" s="159"/>
      <c r="F2" s="161"/>
      <c r="G2" s="13"/>
      <c r="H2" s="27" t="s">
        <v>267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0" customFormat="1" ht="14.4" thickBot="1" x14ac:dyDescent="0.3">
      <c r="A3" s="11"/>
      <c r="B3" s="11"/>
      <c r="C3" s="59"/>
      <c r="D3" s="68"/>
      <c r="E3" s="160"/>
      <c r="F3" s="172"/>
      <c r="G3" s="9"/>
      <c r="H3" s="59"/>
      <c r="I3" s="9"/>
      <c r="J3" s="9"/>
      <c r="K3" s="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</row>
    <row r="4" spans="1:100" ht="6.75" customHeight="1" thickTop="1" thickBot="1" x14ac:dyDescent="0.3">
      <c r="A4" s="8"/>
      <c r="B4" s="8"/>
      <c r="C4" s="7"/>
      <c r="D4" s="7"/>
      <c r="E4" s="161"/>
      <c r="F4" s="172"/>
      <c r="G4" s="64"/>
      <c r="H4" s="65"/>
      <c r="I4" s="66"/>
      <c r="J4" s="67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5">
      <c r="A5" s="8"/>
      <c r="B5" s="194" t="s">
        <v>173</v>
      </c>
      <c r="C5" s="201" t="s">
        <v>25</v>
      </c>
      <c r="D5" s="195" t="s">
        <v>26</v>
      </c>
      <c r="E5" s="162" t="s">
        <v>27</v>
      </c>
      <c r="F5" s="172"/>
      <c r="G5" s="196" t="s">
        <v>49</v>
      </c>
      <c r="H5" s="202" t="s">
        <v>45</v>
      </c>
      <c r="I5" s="197" t="s">
        <v>46</v>
      </c>
      <c r="J5" s="198" t="s">
        <v>52</v>
      </c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3.8" x14ac:dyDescent="0.25">
      <c r="A6" s="8"/>
      <c r="B6" s="125"/>
      <c r="C6" s="123" t="s">
        <v>48</v>
      </c>
      <c r="D6" s="150" t="s">
        <v>15</v>
      </c>
      <c r="E6" s="163"/>
      <c r="F6" s="172"/>
      <c r="G6" s="22">
        <v>1</v>
      </c>
      <c r="H6" s="19" t="s">
        <v>18</v>
      </c>
      <c r="I6" s="20" t="e">
        <f>((E46+E40+E41+E42+E45)/E6)*100</f>
        <v>#DIV/0!</v>
      </c>
      <c r="J6" s="23">
        <f>IF(E6&lt;=0,0, IF((I6)&lt;=0,0,IF(I6&lt;1.5,1,IF(I6&gt;3,3,2))))</f>
        <v>0</v>
      </c>
      <c r="K6" s="29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3.8" x14ac:dyDescent="0.25">
      <c r="A7" s="8"/>
      <c r="B7" s="125" t="s">
        <v>147</v>
      </c>
      <c r="C7" s="123" t="s">
        <v>135</v>
      </c>
      <c r="D7" s="150" t="s">
        <v>136</v>
      </c>
      <c r="E7" s="163"/>
      <c r="F7" s="172"/>
      <c r="G7" s="22">
        <v>2</v>
      </c>
      <c r="H7" s="19" t="s">
        <v>47</v>
      </c>
      <c r="I7" s="20" t="e">
        <f>((E16+E17+E18)/E6)*100</f>
        <v>#DIV/0!</v>
      </c>
      <c r="J7" s="23">
        <f>IF(E6&lt;=0,0, IF((I7)&lt;=0,0,IF(I7&lt;2,1,IF(I7&gt;8,3,2))))</f>
        <v>0</v>
      </c>
      <c r="K7" s="29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3.8" x14ac:dyDescent="0.25">
      <c r="A8" s="8"/>
      <c r="B8" s="125" t="s">
        <v>148</v>
      </c>
      <c r="C8" s="123" t="s">
        <v>6</v>
      </c>
      <c r="D8" s="150" t="s">
        <v>234</v>
      </c>
      <c r="E8" s="163"/>
      <c r="F8" s="172"/>
      <c r="G8" s="22">
        <v>3</v>
      </c>
      <c r="H8" s="19" t="s">
        <v>23</v>
      </c>
      <c r="I8" s="20" t="e">
        <f>((E32-E34)+(E31-E37-E38)-(E35+E36))/(E33)*100</f>
        <v>#DIV/0!</v>
      </c>
      <c r="J8" s="23">
        <f>IF((E33)&lt;=0,1,IF(I8&lt;15,1,IF(I8&gt;30,3,2)))</f>
        <v>1</v>
      </c>
      <c r="K8" s="29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3.8" x14ac:dyDescent="0.25">
      <c r="A9" s="8"/>
      <c r="B9" s="125" t="s">
        <v>149</v>
      </c>
      <c r="C9" s="123" t="s">
        <v>10</v>
      </c>
      <c r="D9" s="150" t="s">
        <v>235</v>
      </c>
      <c r="E9" s="163"/>
      <c r="F9" s="172"/>
      <c r="G9" s="22">
        <v>4</v>
      </c>
      <c r="H9" s="19" t="s">
        <v>22</v>
      </c>
      <c r="I9" s="20" t="e">
        <f>((E48+E39+E43+E44)/(E32+E31-E37-E38))*100</f>
        <v>#DIV/0!</v>
      </c>
      <c r="J9" s="23">
        <f>IF(E48+E39+E43+E44&lt;=0,0, IF(E32+E31-E37-E38&lt;=0,0, IF(I9&lt;6,1, IF(I9&gt;15,3,2))))</f>
        <v>0</v>
      </c>
      <c r="K9" s="29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3.8" x14ac:dyDescent="0.25">
      <c r="A10" s="8"/>
      <c r="B10" s="125" t="s">
        <v>176</v>
      </c>
      <c r="C10" s="123" t="s">
        <v>11</v>
      </c>
      <c r="D10" s="150" t="s">
        <v>236</v>
      </c>
      <c r="E10" s="163"/>
      <c r="F10" s="172"/>
      <c r="G10" s="22">
        <v>5</v>
      </c>
      <c r="H10" s="19" t="s">
        <v>24</v>
      </c>
      <c r="I10" s="20" t="e">
        <f>((E19-E21-E25-E20)/E15)*100</f>
        <v>#DIV/0!</v>
      </c>
      <c r="J10" s="23">
        <f>IF(E15&lt;=0,0, IF((I10)&gt;=100,0,IF(I10&lt;55,3,IF(I10&gt;70,1,2))))</f>
        <v>0</v>
      </c>
      <c r="K10" s="29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3.8" x14ac:dyDescent="0.25">
      <c r="A11" s="8"/>
      <c r="B11" s="125" t="s">
        <v>178</v>
      </c>
      <c r="C11" s="123" t="s">
        <v>177</v>
      </c>
      <c r="D11" s="150" t="s">
        <v>237</v>
      </c>
      <c r="E11" s="163"/>
      <c r="F11" s="172"/>
      <c r="G11" s="22">
        <v>6</v>
      </c>
      <c r="H11" s="19" t="s">
        <v>19</v>
      </c>
      <c r="I11" s="20" t="e">
        <f>(E46+E40+E41+E42+E45)/E47</f>
        <v>#DIV/0!</v>
      </c>
      <c r="J11" s="23">
        <f>IF(AND(E47=0,(E46+E40+E41+E42+E45)&lt;=0),0, IF(E47=0,3, IF(I11&lt;=0,0, IF(I11&lt;1.1,1,IF(I11&gt;2.1,3,2)))))</f>
        <v>0</v>
      </c>
      <c r="K11" s="29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3.8" x14ac:dyDescent="0.25">
      <c r="A12" s="8"/>
      <c r="B12" s="125" t="s">
        <v>179</v>
      </c>
      <c r="C12" s="123" t="s">
        <v>12</v>
      </c>
      <c r="D12" s="150" t="s">
        <v>238</v>
      </c>
      <c r="E12" s="163"/>
      <c r="F12" s="172"/>
      <c r="G12" s="22">
        <v>7</v>
      </c>
      <c r="H12" s="19" t="s">
        <v>21</v>
      </c>
      <c r="I12" s="20" t="e">
        <f>(E19-E21-E25-E20-(E12+E13))/(E48+E39+E43+E44)</f>
        <v>#DIV/0!</v>
      </c>
      <c r="J12" s="23">
        <f>IF((E48+E39+E43+E44)&lt;=0,0,IF(I12&lt;5,3,IF(I12&gt;7,1,2)))</f>
        <v>0</v>
      </c>
      <c r="K12" s="29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3.8" x14ac:dyDescent="0.25">
      <c r="A13" s="8"/>
      <c r="B13" s="125" t="s">
        <v>152</v>
      </c>
      <c r="C13" s="123" t="s">
        <v>222</v>
      </c>
      <c r="D13" s="150" t="s">
        <v>239</v>
      </c>
      <c r="E13" s="163"/>
      <c r="F13" s="172"/>
      <c r="G13" s="22">
        <v>8</v>
      </c>
      <c r="H13" s="19" t="s">
        <v>20</v>
      </c>
      <c r="I13" s="20" t="e">
        <f>(E8+E14-E22-E23-E24-E26-E21)/E9</f>
        <v>#DIV/0!</v>
      </c>
      <c r="J13" s="23">
        <f>IF((E9)&lt;=0,1,IF(I13&lt;0.5,1,IF(I13&gt;0.7,3,2)))</f>
        <v>1</v>
      </c>
      <c r="K13" s="29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3.8" x14ac:dyDescent="0.25">
      <c r="A14" s="8"/>
      <c r="B14" s="125" t="s">
        <v>191</v>
      </c>
      <c r="C14" s="132" t="s">
        <v>192</v>
      </c>
      <c r="D14" s="150" t="s">
        <v>240</v>
      </c>
      <c r="E14" s="163"/>
      <c r="F14" s="172"/>
      <c r="G14" s="22">
        <v>9</v>
      </c>
      <c r="H14" s="19" t="s">
        <v>137</v>
      </c>
      <c r="I14" s="20" t="e">
        <f>(E10-E11+E12+E13)/(E22-E25+E23+E24)</f>
        <v>#DIV/0!</v>
      </c>
      <c r="J14" s="23">
        <f>IF(AND((E10-E11+E12+E13)=0,(E22-E25+E23+E24)=0),1,IF((E22-E25+E23+E24)&lt;=0,3,IF(I14&lt;1,1,IF(I14&gt;1.5,3,2))))</f>
        <v>1</v>
      </c>
      <c r="K14" s="29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3.8" x14ac:dyDescent="0.25">
      <c r="A15" s="142"/>
      <c r="C15" s="123" t="s">
        <v>2</v>
      </c>
      <c r="D15" s="150" t="s">
        <v>241</v>
      </c>
      <c r="E15" s="163"/>
      <c r="F15" s="172"/>
      <c r="G15" s="22">
        <v>10</v>
      </c>
      <c r="H15" s="19" t="s">
        <v>138</v>
      </c>
      <c r="I15" s="20" t="e">
        <f>((E7-'2016-ÚČ'!E7+E39)/'2016-ÚČ'!E7)*100</f>
        <v>#DIV/0!</v>
      </c>
      <c r="J15" s="23">
        <f>IF(AND(E7=0,E39=0,'2016-ÚČ'!E7=0),0, IF('2016-ÚČ'!E7=0,3, IF(I15&lt;=0,0, IF(I15&lt;2.51,1, IF(I15&gt;5,3,2)))))</f>
        <v>0</v>
      </c>
      <c r="K15" s="29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6.8" thickBot="1" x14ac:dyDescent="0.35">
      <c r="A16" s="8"/>
      <c r="B16" s="125" t="s">
        <v>154</v>
      </c>
      <c r="C16" s="123" t="s">
        <v>146</v>
      </c>
      <c r="D16" s="150" t="s">
        <v>242</v>
      </c>
      <c r="E16" s="163"/>
      <c r="F16" s="172"/>
      <c r="G16" s="24" t="s">
        <v>53</v>
      </c>
      <c r="H16" s="25" t="s">
        <v>268</v>
      </c>
      <c r="I16" s="25"/>
      <c r="J16" s="26">
        <f>SUM(J6:J15)</f>
        <v>3</v>
      </c>
      <c r="K16" s="9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4.4" thickTop="1" x14ac:dyDescent="0.25">
      <c r="A17" s="8"/>
      <c r="B17" s="125" t="s">
        <v>155</v>
      </c>
      <c r="C17" s="123" t="s">
        <v>180</v>
      </c>
      <c r="D17" s="150" t="s">
        <v>243</v>
      </c>
      <c r="E17" s="163"/>
      <c r="F17" s="172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3.8" x14ac:dyDescent="0.25">
      <c r="A18" s="8"/>
      <c r="B18" s="125" t="s">
        <v>181</v>
      </c>
      <c r="C18" s="123" t="s">
        <v>1</v>
      </c>
      <c r="D18" s="150" t="s">
        <v>244</v>
      </c>
      <c r="E18" s="163"/>
      <c r="F18" s="172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3.8" x14ac:dyDescent="0.25">
      <c r="A19" s="8"/>
      <c r="B19" s="125" t="s">
        <v>182</v>
      </c>
      <c r="C19" s="123" t="s">
        <v>3</v>
      </c>
      <c r="D19" s="150" t="s">
        <v>79</v>
      </c>
      <c r="E19" s="163"/>
      <c r="F19" s="172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3.8" x14ac:dyDescent="0.25">
      <c r="A20" s="8"/>
      <c r="B20" s="125" t="s">
        <v>157</v>
      </c>
      <c r="C20" s="123" t="s">
        <v>4</v>
      </c>
      <c r="D20" s="150" t="s">
        <v>80</v>
      </c>
      <c r="E20" s="163"/>
      <c r="F20" s="172"/>
      <c r="G20" s="7"/>
      <c r="H20" s="7"/>
      <c r="I20" s="7"/>
      <c r="J20" s="105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3.8" x14ac:dyDescent="0.25">
      <c r="A21" s="8"/>
      <c r="B21" s="125" t="s">
        <v>183</v>
      </c>
      <c r="C21" s="123" t="s">
        <v>184</v>
      </c>
      <c r="D21" s="150" t="s">
        <v>125</v>
      </c>
      <c r="E21" s="163"/>
      <c r="F21" s="172"/>
      <c r="G21" s="7"/>
      <c r="H21" s="7"/>
      <c r="I21" s="7"/>
      <c r="J21" s="105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3.8" x14ac:dyDescent="0.25">
      <c r="A22" s="8"/>
      <c r="B22" s="125" t="s">
        <v>185</v>
      </c>
      <c r="C22" s="123" t="s">
        <v>8</v>
      </c>
      <c r="D22" s="150" t="s">
        <v>245</v>
      </c>
      <c r="E22" s="163"/>
      <c r="F22" s="172"/>
      <c r="G22" s="7"/>
      <c r="H22" s="7"/>
      <c r="I22" s="104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3.8" x14ac:dyDescent="0.25">
      <c r="A23" s="8"/>
      <c r="B23" s="125" t="s">
        <v>176</v>
      </c>
      <c r="C23" s="123" t="s">
        <v>188</v>
      </c>
      <c r="D23" s="150" t="s">
        <v>247</v>
      </c>
      <c r="E23" s="163"/>
      <c r="F23" s="172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4" x14ac:dyDescent="0.25">
      <c r="A24" s="8"/>
      <c r="B24" s="125" t="s">
        <v>189</v>
      </c>
      <c r="C24" s="123" t="s">
        <v>9</v>
      </c>
      <c r="D24" s="153" t="s">
        <v>248</v>
      </c>
      <c r="E24" s="164"/>
      <c r="F24" s="173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4.4" x14ac:dyDescent="0.25">
      <c r="A25" s="8"/>
      <c r="B25" s="125" t="s">
        <v>187</v>
      </c>
      <c r="C25" s="123" t="s">
        <v>186</v>
      </c>
      <c r="D25" s="150" t="s">
        <v>246</v>
      </c>
      <c r="E25" s="163"/>
      <c r="F25" s="174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4.4" thickBot="1" x14ac:dyDescent="0.3">
      <c r="A26" s="8"/>
      <c r="B26" s="126" t="s">
        <v>191</v>
      </c>
      <c r="C26" s="124" t="s">
        <v>190</v>
      </c>
      <c r="D26" s="152" t="s">
        <v>249</v>
      </c>
      <c r="E26" s="165"/>
      <c r="F26" s="172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.4" thickTop="1" x14ac:dyDescent="0.25">
      <c r="A27" s="8"/>
      <c r="B27" s="8"/>
      <c r="C27" s="7"/>
      <c r="D27" s="7"/>
      <c r="E27" s="161"/>
      <c r="F27" s="172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3.8" x14ac:dyDescent="0.25">
      <c r="A28" s="8"/>
      <c r="B28" s="13"/>
      <c r="C28" s="27" t="s">
        <v>302</v>
      </c>
      <c r="D28" s="13"/>
      <c r="E28" s="166"/>
      <c r="F28" s="172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14.4" thickBot="1" x14ac:dyDescent="0.3">
      <c r="A29" s="8"/>
      <c r="B29" s="8"/>
      <c r="C29" s="7"/>
      <c r="D29" s="7"/>
      <c r="E29" s="161"/>
      <c r="F29" s="172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42" thickTop="1" x14ac:dyDescent="0.25">
      <c r="A30" s="8"/>
      <c r="B30" s="194" t="s">
        <v>173</v>
      </c>
      <c r="C30" s="201" t="s">
        <v>25</v>
      </c>
      <c r="D30" s="195" t="s">
        <v>26</v>
      </c>
      <c r="E30" s="162" t="s">
        <v>27</v>
      </c>
      <c r="F30" s="175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3.8" x14ac:dyDescent="0.25">
      <c r="A31" s="8"/>
      <c r="B31" s="127" t="s">
        <v>194</v>
      </c>
      <c r="C31" s="129" t="s">
        <v>195</v>
      </c>
      <c r="D31" s="150" t="s">
        <v>28</v>
      </c>
      <c r="E31" s="167"/>
      <c r="F31" s="172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3.8" x14ac:dyDescent="0.25">
      <c r="A32" s="8"/>
      <c r="B32" s="127" t="s">
        <v>165</v>
      </c>
      <c r="C32" s="129" t="s">
        <v>29</v>
      </c>
      <c r="D32" s="150" t="s">
        <v>33</v>
      </c>
      <c r="E32" s="167"/>
      <c r="F32" s="172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3.8" x14ac:dyDescent="0.25">
      <c r="A33" s="8"/>
      <c r="B33" s="127" t="s">
        <v>221</v>
      </c>
      <c r="C33" s="129" t="s">
        <v>34</v>
      </c>
      <c r="D33" s="150" t="s">
        <v>224</v>
      </c>
      <c r="E33" s="167"/>
      <c r="F33" s="172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3.8" x14ac:dyDescent="0.25">
      <c r="A34" s="8"/>
      <c r="B34" s="127" t="s">
        <v>193</v>
      </c>
      <c r="C34" s="129" t="s">
        <v>30</v>
      </c>
      <c r="D34" s="150" t="s">
        <v>32</v>
      </c>
      <c r="E34" s="167"/>
      <c r="F34" s="172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3.8" x14ac:dyDescent="0.25">
      <c r="A35" s="8"/>
      <c r="B35" s="127" t="s">
        <v>199</v>
      </c>
      <c r="C35" s="129" t="s">
        <v>200</v>
      </c>
      <c r="D35" s="150" t="s">
        <v>226</v>
      </c>
      <c r="E35" s="167"/>
      <c r="F35" s="172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3.8" x14ac:dyDescent="0.25">
      <c r="A36" s="8"/>
      <c r="B36" s="127" t="s">
        <v>202</v>
      </c>
      <c r="C36" s="129" t="s">
        <v>201</v>
      </c>
      <c r="D36" s="150" t="s">
        <v>227</v>
      </c>
      <c r="E36" s="167"/>
      <c r="F36" s="172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13.8" x14ac:dyDescent="0.25">
      <c r="A37" s="8"/>
      <c r="B37" s="127" t="s">
        <v>147</v>
      </c>
      <c r="C37" s="129" t="s">
        <v>196</v>
      </c>
      <c r="D37" s="150" t="s">
        <v>225</v>
      </c>
      <c r="E37" s="167"/>
      <c r="F37" s="172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3.8" x14ac:dyDescent="0.25">
      <c r="A38" s="8"/>
      <c r="B38" s="127" t="s">
        <v>197</v>
      </c>
      <c r="C38" s="129" t="s">
        <v>198</v>
      </c>
      <c r="D38" s="150" t="s">
        <v>35</v>
      </c>
      <c r="E38" s="167"/>
      <c r="F38" s="172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3.8" x14ac:dyDescent="0.25">
      <c r="A39" s="8"/>
      <c r="B39" s="127" t="s">
        <v>203</v>
      </c>
      <c r="C39" s="129" t="s">
        <v>204</v>
      </c>
      <c r="D39" s="150" t="s">
        <v>228</v>
      </c>
      <c r="E39" s="167"/>
      <c r="F39" s="172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3.8" x14ac:dyDescent="0.25">
      <c r="A40" s="8"/>
      <c r="B40" s="127" t="s">
        <v>209</v>
      </c>
      <c r="C40" s="130" t="s">
        <v>210</v>
      </c>
      <c r="D40" s="151" t="s">
        <v>230</v>
      </c>
      <c r="E40" s="167"/>
      <c r="F40" s="172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3.8" x14ac:dyDescent="0.25">
      <c r="A41" s="8"/>
      <c r="B41" s="127" t="s">
        <v>211</v>
      </c>
      <c r="C41" s="130" t="s">
        <v>212</v>
      </c>
      <c r="D41" s="151" t="s">
        <v>38</v>
      </c>
      <c r="E41" s="167"/>
      <c r="F41" s="172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21" customHeight="1" x14ac:dyDescent="0.25">
      <c r="A42" s="8"/>
      <c r="B42" s="127" t="s">
        <v>213</v>
      </c>
      <c r="C42" s="130" t="s">
        <v>214</v>
      </c>
      <c r="D42" s="151" t="s">
        <v>231</v>
      </c>
      <c r="E42" s="167"/>
      <c r="F42" s="172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8" customHeight="1" x14ac:dyDescent="0.25">
      <c r="A43" s="8"/>
      <c r="B43" s="127" t="s">
        <v>205</v>
      </c>
      <c r="C43" s="129" t="s">
        <v>206</v>
      </c>
      <c r="D43" s="150" t="s">
        <v>40</v>
      </c>
      <c r="E43" s="167"/>
      <c r="F43" s="172"/>
      <c r="G43" s="7"/>
      <c r="H43" s="7"/>
      <c r="I43" s="7"/>
      <c r="J43" s="7"/>
      <c r="K43" s="7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5.75" customHeight="1" x14ac:dyDescent="0.25">
      <c r="A44" s="8"/>
      <c r="B44" s="127" t="s">
        <v>208</v>
      </c>
      <c r="C44" s="129" t="s">
        <v>207</v>
      </c>
      <c r="D44" s="150" t="s">
        <v>229</v>
      </c>
      <c r="E44" s="167"/>
      <c r="F44" s="172"/>
      <c r="G44" s="7"/>
      <c r="H44" s="7"/>
      <c r="I44" s="7"/>
      <c r="J44" s="7"/>
      <c r="K44" s="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8" customHeight="1" x14ac:dyDescent="0.25">
      <c r="A45" s="8"/>
      <c r="B45" s="127" t="s">
        <v>215</v>
      </c>
      <c r="C45" s="130" t="s">
        <v>216</v>
      </c>
      <c r="D45" s="151" t="s">
        <v>232</v>
      </c>
      <c r="E45" s="167"/>
      <c r="F45" s="172"/>
      <c r="G45" s="7"/>
      <c r="H45" s="7"/>
      <c r="I45" s="7"/>
      <c r="J45" s="7"/>
      <c r="K45" s="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3.8" x14ac:dyDescent="0.25">
      <c r="A46" s="8"/>
      <c r="B46" s="127" t="s">
        <v>172</v>
      </c>
      <c r="C46" s="129" t="s">
        <v>217</v>
      </c>
      <c r="D46" s="150" t="s">
        <v>42</v>
      </c>
      <c r="E46" s="167"/>
      <c r="F46" s="172"/>
      <c r="G46" s="7"/>
      <c r="H46" s="7"/>
      <c r="I46" s="7"/>
      <c r="J46" s="7"/>
      <c r="K46" s="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3.8" x14ac:dyDescent="0.25">
      <c r="A47" s="8"/>
      <c r="B47" s="127" t="s">
        <v>218</v>
      </c>
      <c r="C47" s="129" t="s">
        <v>219</v>
      </c>
      <c r="D47" s="150" t="s">
        <v>44</v>
      </c>
      <c r="E47" s="167"/>
      <c r="F47" s="172"/>
      <c r="G47" s="7"/>
      <c r="H47" s="7"/>
      <c r="I47" s="7"/>
      <c r="J47" s="7"/>
      <c r="K47" s="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4.4" thickBot="1" x14ac:dyDescent="0.3">
      <c r="A48" s="8"/>
      <c r="B48" s="128" t="s">
        <v>171</v>
      </c>
      <c r="C48" s="131" t="s">
        <v>220</v>
      </c>
      <c r="D48" s="152" t="s">
        <v>233</v>
      </c>
      <c r="E48" s="168"/>
      <c r="F48" s="172"/>
      <c r="G48" s="7"/>
      <c r="H48" s="7"/>
      <c r="I48" s="7"/>
      <c r="J48" s="7"/>
      <c r="K48" s="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1:100" ht="14.4" thickTop="1" x14ac:dyDescent="0.25">
      <c r="A49" s="8"/>
      <c r="B49" s="8"/>
      <c r="C49" s="29"/>
      <c r="D49" s="28"/>
      <c r="E49" s="169"/>
      <c r="F49" s="172"/>
      <c r="G49" s="7"/>
      <c r="H49" s="7"/>
      <c r="I49" s="7"/>
      <c r="J49" s="7"/>
      <c r="K49" s="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1:100" ht="13.8" x14ac:dyDescent="0.25">
      <c r="A50" s="8"/>
      <c r="F50" s="172"/>
      <c r="G50" s="7"/>
      <c r="H50" s="7"/>
      <c r="I50" s="7"/>
      <c r="J50" s="7"/>
      <c r="K50" s="7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1:100" ht="13.8" x14ac:dyDescent="0.25">
      <c r="F51" s="176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1:100" ht="13.8" x14ac:dyDescent="0.25">
      <c r="F52" s="17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1:100" ht="13.8" x14ac:dyDescent="0.25">
      <c r="F53" s="17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1:100" ht="13.8" x14ac:dyDescent="0.25">
      <c r="C54" s="1"/>
      <c r="D54" s="3"/>
      <c r="E54" s="171"/>
      <c r="F54" s="17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1:100" ht="13.8" x14ac:dyDescent="0.25">
      <c r="C55" s="1"/>
      <c r="D55" s="3"/>
      <c r="E55" s="171"/>
      <c r="F55" s="17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1:100" ht="13.8" x14ac:dyDescent="0.25">
      <c r="C56" s="1"/>
      <c r="D56" s="3"/>
      <c r="E56" s="171"/>
      <c r="F56" s="17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1:100" ht="13.8" x14ac:dyDescent="0.25">
      <c r="C57" s="1"/>
      <c r="D57" s="3"/>
      <c r="E57" s="171"/>
      <c r="F57" s="17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1:100" ht="13.8" x14ac:dyDescent="0.25">
      <c r="C58" s="1"/>
      <c r="D58" s="3"/>
      <c r="E58" s="171"/>
      <c r="F58" s="17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1:100" ht="13.8" x14ac:dyDescent="0.25">
      <c r="C59" s="1"/>
      <c r="D59" s="3"/>
      <c r="E59" s="171"/>
      <c r="F59" s="17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1:100" ht="13.8" x14ac:dyDescent="0.25">
      <c r="C60" s="1"/>
      <c r="D60" s="3"/>
      <c r="E60" s="171"/>
      <c r="F60" s="17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1:100" ht="13.8" x14ac:dyDescent="0.25">
      <c r="C61" s="1"/>
      <c r="D61" s="3"/>
      <c r="E61" s="171"/>
      <c r="F61" s="17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1:100" ht="13.8" x14ac:dyDescent="0.25">
      <c r="C62" s="1"/>
      <c r="D62" s="3"/>
      <c r="E62" s="171"/>
      <c r="F62" s="17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1:100" ht="13.8" x14ac:dyDescent="0.25">
      <c r="C63" s="1"/>
      <c r="D63" s="3"/>
      <c r="E63" s="171"/>
      <c r="F63" s="17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1:100" ht="13.8" x14ac:dyDescent="0.25">
      <c r="C64" s="1"/>
      <c r="D64" s="3"/>
      <c r="E64" s="171"/>
      <c r="F64" s="17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3.8" x14ac:dyDescent="0.25">
      <c r="C65" s="1"/>
      <c r="D65" s="3"/>
      <c r="E65" s="171"/>
      <c r="F65" s="17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3.8" x14ac:dyDescent="0.25">
      <c r="C66" s="1"/>
      <c r="D66" s="3"/>
      <c r="E66" s="171"/>
      <c r="F66" s="17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3.8" x14ac:dyDescent="0.25">
      <c r="C67" s="1"/>
      <c r="D67" s="3"/>
      <c r="E67" s="171"/>
      <c r="F67" s="17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3.8" x14ac:dyDescent="0.25">
      <c r="C68" s="1"/>
      <c r="D68" s="3"/>
      <c r="E68" s="171"/>
      <c r="F68" s="17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3.8" x14ac:dyDescent="0.25">
      <c r="C69" s="1"/>
      <c r="D69" s="3"/>
      <c r="E69" s="171"/>
      <c r="F69" s="17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3.8" x14ac:dyDescent="0.25">
      <c r="C70" s="1"/>
      <c r="D70" s="3"/>
      <c r="E70" s="171"/>
      <c r="F70" s="17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3.8" x14ac:dyDescent="0.25">
      <c r="C71" s="1"/>
      <c r="D71" s="3"/>
      <c r="E71" s="171"/>
      <c r="F71" s="17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3.8" x14ac:dyDescent="0.25">
      <c r="C72" s="1"/>
      <c r="D72" s="3"/>
      <c r="E72" s="171"/>
      <c r="F72" s="17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3.8" x14ac:dyDescent="0.25">
      <c r="C73" s="1"/>
      <c r="D73" s="3"/>
      <c r="E73" s="171"/>
      <c r="F73" s="17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3.8" x14ac:dyDescent="0.25">
      <c r="C74" s="1"/>
      <c r="D74" s="3"/>
      <c r="E74" s="171"/>
      <c r="F74" s="17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3.8" x14ac:dyDescent="0.25">
      <c r="C75" s="1"/>
      <c r="D75" s="3"/>
      <c r="E75" s="171"/>
      <c r="F75" s="17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3.8" x14ac:dyDescent="0.25">
      <c r="C76" s="1"/>
      <c r="D76" s="3"/>
      <c r="E76" s="171"/>
      <c r="F76" s="17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3.8" x14ac:dyDescent="0.25">
      <c r="C77" s="1"/>
      <c r="D77" s="3"/>
      <c r="E77" s="171"/>
      <c r="F77" s="17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3.8" x14ac:dyDescent="0.25">
      <c r="C78" s="1"/>
      <c r="D78" s="3"/>
      <c r="E78" s="171"/>
      <c r="F78" s="17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3.8" x14ac:dyDescent="0.25">
      <c r="C79" s="1"/>
      <c r="D79" s="3"/>
      <c r="E79" s="171"/>
      <c r="F79" s="17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3.8" x14ac:dyDescent="0.25">
      <c r="C80" s="1"/>
      <c r="D80" s="3"/>
      <c r="E80" s="171"/>
      <c r="F80" s="17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3.8" x14ac:dyDescent="0.25">
      <c r="C81" s="1"/>
      <c r="D81" s="3"/>
      <c r="E81" s="171"/>
      <c r="F81" s="17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3.8" x14ac:dyDescent="0.25">
      <c r="C82" s="1"/>
      <c r="D82" s="3"/>
      <c r="E82" s="171"/>
      <c r="F82" s="17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3.8" x14ac:dyDescent="0.25">
      <c r="C83" s="1"/>
      <c r="D83" s="3"/>
      <c r="E83" s="171"/>
      <c r="F83" s="17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3.8" x14ac:dyDescent="0.25">
      <c r="C84" s="1"/>
      <c r="D84" s="3"/>
      <c r="E84" s="171"/>
      <c r="F84" s="17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3.8" x14ac:dyDescent="0.25">
      <c r="C85" s="1"/>
      <c r="D85" s="3"/>
      <c r="E85" s="171"/>
      <c r="F85" s="17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3.8" x14ac:dyDescent="0.25">
      <c r="C86" s="1"/>
      <c r="D86" s="3"/>
      <c r="E86" s="171"/>
      <c r="F86" s="17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3.8" x14ac:dyDescent="0.25">
      <c r="C87" s="1"/>
      <c r="D87" s="3"/>
      <c r="E87" s="171"/>
      <c r="F87" s="17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3.8" x14ac:dyDescent="0.25">
      <c r="C88" s="1"/>
      <c r="D88" s="3"/>
      <c r="E88" s="171"/>
      <c r="F88" s="17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3.8" x14ac:dyDescent="0.25">
      <c r="C89" s="1"/>
      <c r="D89" s="3"/>
      <c r="E89" s="171"/>
      <c r="F89" s="17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3.8" x14ac:dyDescent="0.25">
      <c r="C90" s="1"/>
      <c r="D90" s="3"/>
      <c r="E90" s="171"/>
      <c r="F90" s="17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3.8" x14ac:dyDescent="0.25">
      <c r="C91" s="1"/>
      <c r="D91" s="3"/>
      <c r="E91" s="171"/>
      <c r="F91" s="17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3.8" x14ac:dyDescent="0.25">
      <c r="C92" s="1"/>
      <c r="D92" s="3"/>
      <c r="E92" s="171"/>
      <c r="F92" s="17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3.8" x14ac:dyDescent="0.25">
      <c r="C93" s="1"/>
      <c r="D93" s="3"/>
      <c r="E93" s="171"/>
      <c r="F93" s="17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3.8" x14ac:dyDescent="0.25">
      <c r="C94" s="1"/>
      <c r="D94" s="3"/>
      <c r="E94" s="171"/>
      <c r="F94" s="17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3.8" x14ac:dyDescent="0.25">
      <c r="C95" s="1"/>
      <c r="D95" s="3"/>
      <c r="E95" s="171"/>
      <c r="F95" s="17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3.8" x14ac:dyDescent="0.25">
      <c r="C96" s="1"/>
      <c r="D96" s="3"/>
      <c r="E96" s="171"/>
      <c r="F96" s="17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3.8" x14ac:dyDescent="0.25">
      <c r="C97" s="1"/>
      <c r="D97" s="3"/>
      <c r="E97" s="171"/>
      <c r="F97" s="17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3.8" x14ac:dyDescent="0.25">
      <c r="C98" s="1"/>
      <c r="D98" s="3"/>
      <c r="E98" s="171"/>
      <c r="F98" s="17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3.8" x14ac:dyDescent="0.25">
      <c r="C99" s="1"/>
      <c r="D99" s="3"/>
      <c r="E99" s="171"/>
      <c r="F99" s="17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3.8" x14ac:dyDescent="0.25">
      <c r="C100" s="1"/>
      <c r="D100" s="3"/>
      <c r="E100" s="171"/>
      <c r="F100" s="17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3.8" x14ac:dyDescent="0.25">
      <c r="C101" s="1"/>
      <c r="D101" s="3"/>
      <c r="E101" s="171"/>
      <c r="F101" s="17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3.8" x14ac:dyDescent="0.25">
      <c r="C102" s="1"/>
      <c r="D102" s="3"/>
      <c r="E102" s="171"/>
      <c r="F102" s="17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3.8" x14ac:dyDescent="0.25">
      <c r="C103" s="1"/>
      <c r="D103" s="3"/>
      <c r="E103" s="171"/>
      <c r="F103" s="17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3.8" x14ac:dyDescent="0.25">
      <c r="C104" s="1"/>
      <c r="D104" s="3"/>
      <c r="E104" s="171"/>
      <c r="F104" s="17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3.8" x14ac:dyDescent="0.25">
      <c r="C105" s="1"/>
      <c r="D105" s="3"/>
      <c r="E105" s="171"/>
      <c r="F105" s="17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3.8" x14ac:dyDescent="0.25">
      <c r="C106" s="1"/>
      <c r="D106" s="3"/>
      <c r="E106" s="171"/>
      <c r="F106" s="17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3.8" x14ac:dyDescent="0.25">
      <c r="C107" s="1"/>
      <c r="D107" s="3"/>
      <c r="E107" s="171"/>
      <c r="F107" s="17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3.8" x14ac:dyDescent="0.25">
      <c r="C108" s="1"/>
      <c r="D108" s="3"/>
      <c r="E108" s="171"/>
      <c r="F108" s="17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3.8" x14ac:dyDescent="0.25">
      <c r="C109" s="1"/>
      <c r="D109" s="3"/>
      <c r="E109" s="171"/>
      <c r="F109" s="17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3.8" x14ac:dyDescent="0.25">
      <c r="C110" s="1"/>
      <c r="D110" s="3"/>
      <c r="E110" s="171"/>
      <c r="F110" s="17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3.8" x14ac:dyDescent="0.25">
      <c r="C111" s="1"/>
      <c r="D111" s="3"/>
      <c r="E111" s="171"/>
      <c r="F111" s="17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3.8" x14ac:dyDescent="0.25">
      <c r="C112" s="1"/>
      <c r="D112" s="3"/>
      <c r="E112" s="171"/>
      <c r="F112" s="17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3.8" x14ac:dyDescent="0.25">
      <c r="C113" s="1"/>
      <c r="D113" s="3"/>
      <c r="E113" s="171"/>
      <c r="F113" s="17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3.8" x14ac:dyDescent="0.25">
      <c r="C114" s="1"/>
      <c r="D114" s="3"/>
      <c r="E114" s="171"/>
      <c r="F114" s="17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3.8" x14ac:dyDescent="0.25">
      <c r="C115" s="1"/>
      <c r="D115" s="3"/>
      <c r="E115" s="171"/>
      <c r="F115" s="17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3.8" x14ac:dyDescent="0.25">
      <c r="C116" s="1"/>
      <c r="D116" s="3"/>
      <c r="E116" s="171"/>
      <c r="F116" s="17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3.8" x14ac:dyDescent="0.25">
      <c r="C117" s="1"/>
      <c r="D117" s="3"/>
      <c r="E117" s="171"/>
      <c r="F117" s="17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3.8" x14ac:dyDescent="0.25">
      <c r="C118" s="1"/>
      <c r="D118" s="3"/>
      <c r="E118" s="171"/>
      <c r="F118" s="17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3.8" x14ac:dyDescent="0.25">
      <c r="C119" s="1"/>
      <c r="D119" s="3"/>
      <c r="E119" s="171"/>
      <c r="F119" s="17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3.8" x14ac:dyDescent="0.25">
      <c r="C120" s="1"/>
      <c r="D120" s="3"/>
      <c r="E120" s="171"/>
      <c r="F120" s="17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3.8" x14ac:dyDescent="0.25">
      <c r="C121" s="1"/>
      <c r="D121" s="3"/>
      <c r="E121" s="171"/>
      <c r="F121" s="17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3.8" x14ac:dyDescent="0.25">
      <c r="C122" s="1"/>
      <c r="D122" s="3"/>
      <c r="E122" s="171"/>
      <c r="F122" s="17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3.8" x14ac:dyDescent="0.25">
      <c r="C123" s="1"/>
      <c r="D123" s="3"/>
      <c r="E123" s="171"/>
      <c r="F123" s="17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3.8" x14ac:dyDescent="0.25">
      <c r="C124" s="1"/>
      <c r="D124" s="3"/>
      <c r="E124" s="171"/>
      <c r="F124" s="17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3.8" x14ac:dyDescent="0.25">
      <c r="C125" s="1"/>
      <c r="D125" s="3"/>
      <c r="E125" s="171"/>
      <c r="F125" s="17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3.8" x14ac:dyDescent="0.25">
      <c r="C126" s="1"/>
      <c r="D126" s="3"/>
      <c r="E126" s="171"/>
      <c r="F126" s="17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3.8" x14ac:dyDescent="0.25">
      <c r="C127" s="1"/>
      <c r="D127" s="3"/>
      <c r="E127" s="171"/>
      <c r="F127" s="17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3.8" x14ac:dyDescent="0.25">
      <c r="C128" s="1"/>
      <c r="D128" s="3"/>
      <c r="E128" s="171"/>
      <c r="F128" s="17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3.8" x14ac:dyDescent="0.25">
      <c r="C129" s="1"/>
      <c r="D129" s="3"/>
      <c r="E129" s="171"/>
      <c r="F129" s="17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3.8" x14ac:dyDescent="0.25">
      <c r="C130" s="1"/>
      <c r="D130" s="3"/>
      <c r="E130" s="171"/>
      <c r="F130" s="17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3.8" x14ac:dyDescent="0.25">
      <c r="C131" s="1"/>
      <c r="D131" s="3"/>
      <c r="E131" s="171"/>
      <c r="F131" s="17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3.8" x14ac:dyDescent="0.25">
      <c r="C132" s="1"/>
      <c r="D132" s="3"/>
      <c r="E132" s="171"/>
      <c r="F132" s="17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3.8" x14ac:dyDescent="0.25">
      <c r="C133" s="1"/>
      <c r="D133" s="3"/>
      <c r="E133" s="171"/>
      <c r="F133" s="17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3.8" x14ac:dyDescent="0.25">
      <c r="C134" s="1"/>
      <c r="D134" s="3"/>
      <c r="E134" s="171"/>
      <c r="F134" s="17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3.8" x14ac:dyDescent="0.25">
      <c r="C135" s="1"/>
      <c r="D135" s="3"/>
      <c r="E135" s="171"/>
      <c r="F135" s="17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3.8" x14ac:dyDescent="0.25">
      <c r="C136" s="1"/>
      <c r="D136" s="3"/>
      <c r="E136" s="171"/>
      <c r="F136" s="17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3.8" x14ac:dyDescent="0.25">
      <c r="C137" s="1"/>
      <c r="D137" s="3"/>
      <c r="E137" s="171"/>
      <c r="F137" s="17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3.8" x14ac:dyDescent="0.25">
      <c r="C138" s="1"/>
      <c r="D138" s="3"/>
      <c r="E138" s="171"/>
      <c r="F138" s="17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3.8" x14ac:dyDescent="0.25">
      <c r="C139" s="1"/>
      <c r="D139" s="3"/>
      <c r="E139" s="171"/>
      <c r="F139" s="17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3.8" x14ac:dyDescent="0.25">
      <c r="C140" s="1"/>
      <c r="D140" s="3"/>
      <c r="E140" s="171"/>
      <c r="F140" s="17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3.8" x14ac:dyDescent="0.25">
      <c r="C141" s="1"/>
      <c r="D141" s="3"/>
      <c r="E141" s="171"/>
      <c r="F141" s="17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3.8" x14ac:dyDescent="0.25">
      <c r="C142" s="1"/>
      <c r="D142" s="3"/>
      <c r="E142" s="171"/>
      <c r="F142" s="17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3.8" x14ac:dyDescent="0.25">
      <c r="C143" s="1"/>
      <c r="D143" s="3"/>
      <c r="E143" s="171"/>
      <c r="F143" s="17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3.8" x14ac:dyDescent="0.25">
      <c r="C144" s="1"/>
      <c r="D144" s="3"/>
      <c r="E144" s="171"/>
      <c r="F144" s="17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3.8" x14ac:dyDescent="0.25">
      <c r="C145" s="1"/>
      <c r="D145" s="3"/>
      <c r="E145" s="171"/>
      <c r="F145" s="17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3.8" x14ac:dyDescent="0.25">
      <c r="C146" s="1"/>
      <c r="D146" s="3"/>
      <c r="E146" s="171"/>
      <c r="F146" s="17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3.8" x14ac:dyDescent="0.25">
      <c r="C147" s="1"/>
      <c r="D147" s="3"/>
      <c r="E147" s="171"/>
      <c r="F147" s="17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3.8" x14ac:dyDescent="0.25">
      <c r="C148" s="1"/>
      <c r="D148" s="3"/>
      <c r="E148" s="171"/>
      <c r="F148" s="17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3.8" x14ac:dyDescent="0.25">
      <c r="C149" s="1"/>
      <c r="D149" s="3"/>
      <c r="E149" s="171"/>
      <c r="F149" s="17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3.8" x14ac:dyDescent="0.25">
      <c r="C150" s="1"/>
      <c r="D150" s="3"/>
      <c r="E150" s="171"/>
      <c r="F150" s="17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3.8" x14ac:dyDescent="0.25">
      <c r="C151" s="1"/>
      <c r="D151" s="3"/>
      <c r="E151" s="171"/>
      <c r="F151" s="17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3.8" x14ac:dyDescent="0.25">
      <c r="C152" s="1"/>
      <c r="D152" s="3"/>
      <c r="E152" s="171"/>
      <c r="F152" s="17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3.8" x14ac:dyDescent="0.25">
      <c r="C153" s="1"/>
      <c r="D153" s="3"/>
      <c r="E153" s="171"/>
      <c r="F153" s="17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3.8" x14ac:dyDescent="0.25">
      <c r="C154" s="1"/>
      <c r="D154" s="3"/>
      <c r="E154" s="171"/>
      <c r="F154" s="17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3.8" x14ac:dyDescent="0.25">
      <c r="C155" s="1"/>
      <c r="D155" s="3"/>
      <c r="E155" s="171"/>
      <c r="F155" s="17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3.8" x14ac:dyDescent="0.25">
      <c r="C156" s="1"/>
      <c r="D156" s="3"/>
      <c r="E156" s="171"/>
      <c r="F156" s="17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3.8" x14ac:dyDescent="0.25">
      <c r="C157" s="1"/>
      <c r="D157" s="3"/>
      <c r="E157" s="171"/>
      <c r="F157" s="17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3.8" x14ac:dyDescent="0.25">
      <c r="C158" s="1"/>
      <c r="D158" s="3"/>
      <c r="E158" s="171"/>
      <c r="F158" s="17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3.8" x14ac:dyDescent="0.25">
      <c r="C159" s="1"/>
      <c r="D159" s="3"/>
      <c r="E159" s="171"/>
      <c r="F159" s="17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3.8" x14ac:dyDescent="0.25">
      <c r="C160" s="1"/>
      <c r="D160" s="3"/>
      <c r="E160" s="171"/>
      <c r="F160" s="17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3.8" x14ac:dyDescent="0.25">
      <c r="C161" s="1"/>
      <c r="D161" s="3"/>
      <c r="E161" s="171"/>
      <c r="F161" s="17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3.8" x14ac:dyDescent="0.25">
      <c r="C162" s="1"/>
      <c r="D162" s="3"/>
      <c r="E162" s="171"/>
      <c r="F162" s="17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3.8" x14ac:dyDescent="0.25">
      <c r="C163" s="1"/>
      <c r="D163" s="3"/>
      <c r="E163" s="171"/>
      <c r="F163" s="17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3.8" x14ac:dyDescent="0.25">
      <c r="C164" s="1"/>
      <c r="D164" s="3"/>
      <c r="E164" s="171"/>
      <c r="F164" s="17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3.8" x14ac:dyDescent="0.25">
      <c r="C165" s="1"/>
      <c r="D165" s="3"/>
      <c r="E165" s="171"/>
      <c r="F165" s="17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3.8" x14ac:dyDescent="0.25">
      <c r="C166" s="1"/>
      <c r="D166" s="3"/>
      <c r="E166" s="171"/>
      <c r="F166" s="17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3.8" x14ac:dyDescent="0.25">
      <c r="C167" s="1"/>
      <c r="D167" s="3"/>
      <c r="E167" s="171"/>
      <c r="F167" s="17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3.8" x14ac:dyDescent="0.25">
      <c r="C168" s="1"/>
      <c r="D168" s="3"/>
      <c r="E168" s="171"/>
      <c r="F168" s="17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3.8" x14ac:dyDescent="0.25">
      <c r="C169" s="1"/>
      <c r="D169" s="3"/>
      <c r="E169" s="171"/>
      <c r="F169" s="17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3.8" x14ac:dyDescent="0.25">
      <c r="C170" s="1"/>
      <c r="D170" s="3"/>
      <c r="E170" s="171"/>
      <c r="F170" s="17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3.8" x14ac:dyDescent="0.25">
      <c r="C171" s="1"/>
      <c r="D171" s="3"/>
      <c r="E171" s="171"/>
      <c r="F171" s="17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3.8" x14ac:dyDescent="0.25">
      <c r="C172" s="1"/>
      <c r="D172" s="3"/>
      <c r="E172" s="171"/>
      <c r="F172" s="17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3.8" x14ac:dyDescent="0.25">
      <c r="C173" s="1"/>
      <c r="D173" s="3"/>
      <c r="E173" s="171"/>
      <c r="F173" s="17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3.8" x14ac:dyDescent="0.25">
      <c r="C174" s="1"/>
      <c r="D174" s="3"/>
      <c r="E174" s="171"/>
      <c r="F174" s="17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3.8" x14ac:dyDescent="0.25">
      <c r="C175" s="1"/>
      <c r="D175" s="3"/>
      <c r="E175" s="171"/>
      <c r="F175" s="17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3.8" x14ac:dyDescent="0.25">
      <c r="C176" s="1"/>
      <c r="D176" s="3"/>
      <c r="E176" s="171"/>
      <c r="F176" s="17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3.8" x14ac:dyDescent="0.25">
      <c r="C177" s="1"/>
      <c r="D177" s="3"/>
      <c r="E177" s="171"/>
      <c r="F177" s="17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3.8" x14ac:dyDescent="0.25">
      <c r="C178" s="1"/>
      <c r="D178" s="3"/>
      <c r="E178" s="171"/>
      <c r="F178" s="17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3.8" x14ac:dyDescent="0.25">
      <c r="C179" s="1"/>
      <c r="D179" s="3"/>
      <c r="E179" s="171"/>
      <c r="F179" s="17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3.8" x14ac:dyDescent="0.25">
      <c r="C180" s="1"/>
      <c r="D180" s="3"/>
      <c r="E180" s="171"/>
      <c r="F180" s="17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3.8" x14ac:dyDescent="0.25">
      <c r="C181" s="1"/>
      <c r="D181" s="3"/>
      <c r="E181" s="171"/>
      <c r="F181" s="17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3.8" x14ac:dyDescent="0.25">
      <c r="C182" s="1"/>
      <c r="D182" s="3"/>
      <c r="E182" s="171"/>
      <c r="F182" s="17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3.8" x14ac:dyDescent="0.25">
      <c r="C183" s="1"/>
      <c r="D183" s="3"/>
      <c r="E183" s="171"/>
      <c r="F183" s="17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3.8" x14ac:dyDescent="0.25">
      <c r="C184" s="1"/>
      <c r="D184" s="3"/>
      <c r="E184" s="171"/>
      <c r="F184" s="17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3.8" x14ac:dyDescent="0.25">
      <c r="C185" s="1"/>
      <c r="D185" s="3"/>
      <c r="E185" s="171"/>
      <c r="F185" s="17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3.8" x14ac:dyDescent="0.25">
      <c r="C186" s="1"/>
      <c r="D186" s="3"/>
      <c r="E186" s="171"/>
      <c r="F186" s="17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3.8" x14ac:dyDescent="0.25">
      <c r="C187" s="1"/>
      <c r="D187" s="3"/>
      <c r="E187" s="171"/>
      <c r="F187" s="17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3.8" x14ac:dyDescent="0.25">
      <c r="C188" s="1"/>
      <c r="D188" s="3"/>
      <c r="E188" s="171"/>
      <c r="F188" s="17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3.8" x14ac:dyDescent="0.25">
      <c r="C189" s="1"/>
      <c r="D189" s="3"/>
      <c r="E189" s="171"/>
      <c r="F189" s="17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3.8" x14ac:dyDescent="0.25">
      <c r="C190" s="1"/>
      <c r="D190" s="3"/>
      <c r="E190" s="171"/>
      <c r="F190" s="17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3.8" x14ac:dyDescent="0.25">
      <c r="C191" s="1"/>
      <c r="D191" s="3"/>
      <c r="E191" s="171"/>
      <c r="F191" s="17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3.8" x14ac:dyDescent="0.25">
      <c r="C192" s="1"/>
      <c r="D192" s="3"/>
      <c r="E192" s="171"/>
      <c r="F192" s="17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3.8" x14ac:dyDescent="0.25">
      <c r="C193" s="1"/>
      <c r="D193" s="3"/>
      <c r="E193" s="171"/>
      <c r="F193" s="17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3.8" x14ac:dyDescent="0.25">
      <c r="C194" s="1"/>
      <c r="D194" s="3"/>
      <c r="E194" s="171"/>
      <c r="F194" s="17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3.8" x14ac:dyDescent="0.25">
      <c r="C195" s="1"/>
      <c r="D195" s="3"/>
      <c r="E195" s="171"/>
      <c r="F195" s="17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3.8" x14ac:dyDescent="0.25">
      <c r="C196" s="1"/>
      <c r="D196" s="3"/>
      <c r="E196" s="171"/>
      <c r="F196" s="17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3.8" x14ac:dyDescent="0.25">
      <c r="C197" s="1"/>
      <c r="D197" s="3"/>
      <c r="E197" s="171"/>
      <c r="F197" s="17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3.8" x14ac:dyDescent="0.25">
      <c r="C198" s="1"/>
      <c r="D198" s="3"/>
      <c r="E198" s="171"/>
      <c r="F198" s="17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3.8" x14ac:dyDescent="0.25">
      <c r="C199" s="1"/>
      <c r="D199" s="3"/>
      <c r="E199" s="171"/>
      <c r="F199" s="17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3.8" x14ac:dyDescent="0.25">
      <c r="C200" s="1"/>
      <c r="D200" s="3"/>
      <c r="E200" s="171"/>
      <c r="F200" s="17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3.8" x14ac:dyDescent="0.25">
      <c r="C201" s="1"/>
      <c r="D201" s="3"/>
      <c r="E201" s="171"/>
      <c r="F201" s="17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3.8" x14ac:dyDescent="0.25">
      <c r="C202" s="1"/>
      <c r="D202" s="3"/>
      <c r="E202" s="171"/>
      <c r="F202" s="17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3.8" x14ac:dyDescent="0.25">
      <c r="C203" s="1"/>
      <c r="D203" s="3"/>
      <c r="E203" s="171"/>
      <c r="F203" s="17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3.8" x14ac:dyDescent="0.25">
      <c r="C204" s="1"/>
      <c r="D204" s="3"/>
      <c r="E204" s="171"/>
      <c r="F204" s="17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3.8" x14ac:dyDescent="0.25">
      <c r="C205" s="1"/>
      <c r="D205" s="3"/>
      <c r="E205" s="171"/>
      <c r="F205" s="17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3.8" x14ac:dyDescent="0.25">
      <c r="C206" s="1"/>
      <c r="D206" s="3"/>
      <c r="E206" s="171"/>
      <c r="F206" s="17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3.8" x14ac:dyDescent="0.25">
      <c r="C207" s="1"/>
      <c r="D207" s="3"/>
      <c r="E207" s="171"/>
      <c r="F207" s="17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3.8" x14ac:dyDescent="0.25">
      <c r="C208" s="1"/>
      <c r="D208" s="3"/>
      <c r="E208" s="171"/>
      <c r="F208" s="17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3.8" x14ac:dyDescent="0.25">
      <c r="C209" s="1"/>
      <c r="D209" s="3"/>
      <c r="E209" s="171"/>
      <c r="F209" s="17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3.8" x14ac:dyDescent="0.25">
      <c r="C210" s="1"/>
      <c r="D210" s="3"/>
      <c r="E210" s="171"/>
      <c r="F210" s="17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3.8" x14ac:dyDescent="0.25">
      <c r="C211" s="1"/>
      <c r="D211" s="3"/>
      <c r="E211" s="171"/>
      <c r="F211" s="17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3.8" x14ac:dyDescent="0.25">
      <c r="C212" s="1"/>
      <c r="D212" s="3"/>
      <c r="E212" s="171"/>
      <c r="F212" s="17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3.8" x14ac:dyDescent="0.25">
      <c r="C213" s="1"/>
      <c r="D213" s="3"/>
      <c r="E213" s="171"/>
      <c r="F213" s="17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3.8" x14ac:dyDescent="0.25">
      <c r="C214" s="1"/>
      <c r="D214" s="3"/>
      <c r="E214" s="171"/>
      <c r="F214" s="17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3.8" x14ac:dyDescent="0.25">
      <c r="C215" s="1"/>
      <c r="D215" s="3"/>
      <c r="E215" s="171"/>
      <c r="F215" s="17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3.8" x14ac:dyDescent="0.25">
      <c r="C216" s="1"/>
      <c r="D216" s="3"/>
      <c r="E216" s="171"/>
      <c r="F216" s="17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3.8" x14ac:dyDescent="0.25">
      <c r="C217" s="1"/>
      <c r="D217" s="3"/>
      <c r="E217" s="171"/>
      <c r="F217" s="17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3.8" x14ac:dyDescent="0.25">
      <c r="C218" s="1"/>
      <c r="D218" s="3"/>
      <c r="E218" s="171"/>
      <c r="F218" s="17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3.8" x14ac:dyDescent="0.25">
      <c r="C219" s="1"/>
      <c r="D219" s="3"/>
      <c r="E219" s="171"/>
      <c r="F219" s="17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3.8" x14ac:dyDescent="0.25">
      <c r="C220" s="1"/>
      <c r="D220" s="3"/>
      <c r="E220" s="171"/>
      <c r="F220" s="17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3.8" x14ac:dyDescent="0.25">
      <c r="C221" s="1"/>
      <c r="D221" s="3"/>
      <c r="E221" s="171"/>
      <c r="F221" s="17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3.8" x14ac:dyDescent="0.25">
      <c r="C222" s="1"/>
      <c r="D222" s="3"/>
      <c r="E222" s="171"/>
      <c r="F222" s="17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3.8" x14ac:dyDescent="0.25">
      <c r="C223" s="1"/>
      <c r="D223" s="3"/>
      <c r="E223" s="171"/>
      <c r="F223" s="17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3.8" x14ac:dyDescent="0.25">
      <c r="C224" s="1"/>
      <c r="D224" s="3"/>
      <c r="E224" s="171"/>
      <c r="F224" s="17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3.8" x14ac:dyDescent="0.25">
      <c r="C225" s="1"/>
      <c r="D225" s="3"/>
      <c r="E225" s="171"/>
      <c r="F225" s="17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3.8" x14ac:dyDescent="0.25">
      <c r="C226" s="1"/>
      <c r="D226" s="3"/>
      <c r="E226" s="171"/>
      <c r="F226" s="17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3.8" x14ac:dyDescent="0.25">
      <c r="C227" s="1"/>
      <c r="D227" s="3"/>
      <c r="E227" s="171"/>
      <c r="F227" s="17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3.8" x14ac:dyDescent="0.25">
      <c r="C228" s="1"/>
      <c r="D228" s="3"/>
      <c r="E228" s="171"/>
      <c r="F228" s="17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3.8" x14ac:dyDescent="0.25">
      <c r="C229" s="1"/>
      <c r="D229" s="3"/>
      <c r="E229" s="171"/>
      <c r="F229" s="17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3.8" x14ac:dyDescent="0.25">
      <c r="C230" s="1"/>
      <c r="D230" s="3"/>
      <c r="E230" s="171"/>
      <c r="F230" s="17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3.8" x14ac:dyDescent="0.25">
      <c r="C231" s="1"/>
      <c r="D231" s="3"/>
      <c r="E231" s="171"/>
      <c r="F231" s="17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3.8" x14ac:dyDescent="0.25">
      <c r="C232" s="1"/>
      <c r="D232" s="3"/>
      <c r="E232" s="171"/>
      <c r="F232" s="17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3.8" x14ac:dyDescent="0.25">
      <c r="C233" s="1"/>
      <c r="D233" s="3"/>
      <c r="E233" s="171"/>
      <c r="F233" s="17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3.8" x14ac:dyDescent="0.25">
      <c r="C234" s="1"/>
      <c r="D234" s="3"/>
      <c r="E234" s="171"/>
      <c r="F234" s="17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3.8" x14ac:dyDescent="0.25">
      <c r="C235" s="1"/>
      <c r="D235" s="3"/>
      <c r="E235" s="171"/>
      <c r="F235" s="17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3.8" x14ac:dyDescent="0.25">
      <c r="C236" s="1"/>
      <c r="D236" s="3"/>
      <c r="E236" s="171"/>
      <c r="F236" s="17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3.8" x14ac:dyDescent="0.25">
      <c r="C237" s="1"/>
      <c r="D237" s="3"/>
      <c r="E237" s="171"/>
      <c r="F237" s="17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3.8" x14ac:dyDescent="0.25">
      <c r="C238" s="1"/>
      <c r="D238" s="3"/>
      <c r="E238" s="171"/>
      <c r="F238" s="17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3.8" x14ac:dyDescent="0.25">
      <c r="C239" s="1"/>
      <c r="D239" s="3"/>
      <c r="E239" s="171"/>
      <c r="F239" s="17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3.8" x14ac:dyDescent="0.25">
      <c r="C240" s="1"/>
      <c r="D240" s="3"/>
      <c r="E240" s="171"/>
      <c r="F240" s="17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3.8" x14ac:dyDescent="0.25">
      <c r="C241" s="1"/>
      <c r="D241" s="3"/>
      <c r="E241" s="171"/>
      <c r="F241" s="17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3.8" x14ac:dyDescent="0.25">
      <c r="C242" s="1"/>
      <c r="D242" s="3"/>
      <c r="E242" s="171"/>
      <c r="F242" s="17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3.8" x14ac:dyDescent="0.25">
      <c r="C243" s="1"/>
      <c r="D243" s="3"/>
      <c r="E243" s="171"/>
      <c r="F243" s="17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3.8" x14ac:dyDescent="0.25">
      <c r="C244" s="1"/>
      <c r="D244" s="3"/>
      <c r="E244" s="171"/>
      <c r="F244" s="17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3.8" x14ac:dyDescent="0.25">
      <c r="C245" s="1"/>
      <c r="D245" s="3"/>
      <c r="E245" s="171"/>
      <c r="F245" s="17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3.8" x14ac:dyDescent="0.25">
      <c r="C246" s="1"/>
      <c r="D246" s="3"/>
      <c r="E246" s="171"/>
      <c r="F246" s="17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3.8" x14ac:dyDescent="0.25">
      <c r="C247" s="1"/>
      <c r="D247" s="3"/>
      <c r="E247" s="171"/>
      <c r="F247" s="17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3.8" x14ac:dyDescent="0.25">
      <c r="C248" s="1"/>
      <c r="D248" s="3"/>
      <c r="E248" s="171"/>
      <c r="F248" s="17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3.8" x14ac:dyDescent="0.25">
      <c r="C249" s="1"/>
      <c r="D249" s="3"/>
      <c r="E249" s="171"/>
      <c r="F249" s="17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3.8" x14ac:dyDescent="0.25">
      <c r="C250" s="1"/>
      <c r="D250" s="3"/>
      <c r="E250" s="171"/>
      <c r="F250" s="17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3.8" x14ac:dyDescent="0.25">
      <c r="C251" s="1"/>
      <c r="D251" s="3"/>
      <c r="E251" s="171"/>
      <c r="F251" s="17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3.8" x14ac:dyDescent="0.25">
      <c r="C252" s="1"/>
      <c r="D252" s="3"/>
      <c r="E252" s="171"/>
      <c r="F252" s="17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3.8" x14ac:dyDescent="0.25">
      <c r="C253" s="1"/>
      <c r="D253" s="3"/>
      <c r="E253" s="171"/>
      <c r="F253" s="17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3.8" x14ac:dyDescent="0.25">
      <c r="C254" s="1"/>
      <c r="D254" s="3"/>
      <c r="E254" s="171"/>
      <c r="F254" s="17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3.8" x14ac:dyDescent="0.25">
      <c r="C255" s="1"/>
      <c r="D255" s="3"/>
      <c r="E255" s="171"/>
      <c r="F255" s="17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3.8" x14ac:dyDescent="0.25">
      <c r="C256" s="1"/>
      <c r="D256" s="3"/>
      <c r="E256" s="171"/>
      <c r="F256" s="17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3:100" ht="13.8" x14ac:dyDescent="0.25">
      <c r="C257" s="1"/>
      <c r="D257" s="3"/>
      <c r="E257" s="171"/>
      <c r="F257" s="17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</row>
    <row r="258" spans="3:100" ht="13.8" x14ac:dyDescent="0.25">
      <c r="C258" s="1"/>
      <c r="D258" s="3"/>
      <c r="E258" s="171"/>
      <c r="F258" s="17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</row>
    <row r="259" spans="3:100" ht="13.8" x14ac:dyDescent="0.25">
      <c r="C259" s="1"/>
      <c r="D259" s="3"/>
      <c r="E259" s="171"/>
      <c r="F259" s="17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</row>
    <row r="260" spans="3:100" ht="13.8" x14ac:dyDescent="0.25">
      <c r="C260" s="1"/>
      <c r="D260" s="3"/>
      <c r="E260" s="171"/>
      <c r="F260" s="17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</row>
    <row r="261" spans="3:100" ht="13.8" x14ac:dyDescent="0.25">
      <c r="C261" s="1"/>
      <c r="D261" s="3"/>
      <c r="E261" s="171"/>
      <c r="F261" s="17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</row>
    <row r="262" spans="3:100" ht="13.8" x14ac:dyDescent="0.25">
      <c r="C262" s="1"/>
      <c r="D262" s="3"/>
      <c r="E262" s="171"/>
      <c r="F262" s="17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</row>
    <row r="263" spans="3:100" ht="13.8" x14ac:dyDescent="0.25">
      <c r="C263" s="1"/>
      <c r="D263" s="3"/>
      <c r="E263" s="171"/>
      <c r="F263" s="17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</row>
    <row r="264" spans="3:100" ht="13.8" x14ac:dyDescent="0.25">
      <c r="C264" s="1"/>
      <c r="D264" s="3"/>
      <c r="E264" s="171"/>
      <c r="F264" s="17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</row>
    <row r="265" spans="3:100" x14ac:dyDescent="0.25">
      <c r="D265" s="4"/>
    </row>
    <row r="266" spans="3:100" x14ac:dyDescent="0.25">
      <c r="D266" s="4"/>
    </row>
    <row r="267" spans="3:100" x14ac:dyDescent="0.25">
      <c r="D267" s="4"/>
    </row>
    <row r="268" spans="3:100" x14ac:dyDescent="0.25">
      <c r="D268" s="4"/>
    </row>
    <row r="269" spans="3:100" x14ac:dyDescent="0.25">
      <c r="D269" s="4"/>
    </row>
    <row r="270" spans="3:100" x14ac:dyDescent="0.25">
      <c r="D270" s="4"/>
    </row>
    <row r="271" spans="3:100" x14ac:dyDescent="0.25">
      <c r="D271" s="4"/>
    </row>
    <row r="272" spans="3:100" x14ac:dyDescent="0.25">
      <c r="D272" s="4"/>
    </row>
    <row r="273" spans="4:4" customFormat="1" x14ac:dyDescent="0.25">
      <c r="D273" s="4"/>
    </row>
    <row r="274" spans="4:4" customFormat="1" x14ac:dyDescent="0.25">
      <c r="D274" s="4"/>
    </row>
    <row r="275" spans="4:4" customFormat="1" x14ac:dyDescent="0.25">
      <c r="D275" s="4"/>
    </row>
    <row r="276" spans="4:4" customFormat="1" x14ac:dyDescent="0.25">
      <c r="D276" s="4"/>
    </row>
    <row r="277" spans="4:4" customFormat="1" x14ac:dyDescent="0.25">
      <c r="D277" s="4"/>
    </row>
    <row r="278" spans="4:4" customFormat="1" x14ac:dyDescent="0.25">
      <c r="D278" s="4"/>
    </row>
    <row r="279" spans="4:4" customFormat="1" x14ac:dyDescent="0.25">
      <c r="D279" s="4"/>
    </row>
    <row r="280" spans="4:4" customFormat="1" x14ac:dyDescent="0.25">
      <c r="D280" s="4"/>
    </row>
    <row r="281" spans="4:4" customFormat="1" x14ac:dyDescent="0.25">
      <c r="D281" s="4"/>
    </row>
    <row r="282" spans="4:4" customFormat="1" x14ac:dyDescent="0.25">
      <c r="D282" s="4"/>
    </row>
    <row r="283" spans="4:4" customFormat="1" x14ac:dyDescent="0.25">
      <c r="D283" s="4"/>
    </row>
    <row r="284" spans="4:4" customFormat="1" x14ac:dyDescent="0.25">
      <c r="D284" s="4"/>
    </row>
    <row r="285" spans="4:4" customFormat="1" x14ac:dyDescent="0.25">
      <c r="D285" s="4"/>
    </row>
    <row r="286" spans="4:4" customFormat="1" x14ac:dyDescent="0.25">
      <c r="D286" s="4"/>
    </row>
    <row r="287" spans="4:4" customFormat="1" x14ac:dyDescent="0.25">
      <c r="D287" s="4"/>
    </row>
    <row r="288" spans="4:4" customFormat="1" x14ac:dyDescent="0.25">
      <c r="D288" s="4"/>
    </row>
    <row r="289" spans="4:4" customFormat="1" x14ac:dyDescent="0.25">
      <c r="D289" s="4"/>
    </row>
    <row r="290" spans="4:4" customFormat="1" x14ac:dyDescent="0.25">
      <c r="D290" s="4"/>
    </row>
    <row r="291" spans="4:4" customFormat="1" x14ac:dyDescent="0.25">
      <c r="D291" s="4"/>
    </row>
    <row r="292" spans="4:4" customFormat="1" x14ac:dyDescent="0.25">
      <c r="D292" s="4"/>
    </row>
    <row r="293" spans="4:4" customFormat="1" x14ac:dyDescent="0.25">
      <c r="D293" s="4"/>
    </row>
    <row r="294" spans="4:4" customFormat="1" x14ac:dyDescent="0.25">
      <c r="D294" s="4"/>
    </row>
    <row r="295" spans="4:4" customFormat="1" x14ac:dyDescent="0.25">
      <c r="D295" s="4"/>
    </row>
    <row r="296" spans="4:4" customFormat="1" x14ac:dyDescent="0.25">
      <c r="D296" s="4"/>
    </row>
    <row r="297" spans="4:4" customFormat="1" x14ac:dyDescent="0.25">
      <c r="D297" s="4"/>
    </row>
    <row r="298" spans="4:4" customFormat="1" x14ac:dyDescent="0.25">
      <c r="D298" s="4"/>
    </row>
    <row r="299" spans="4:4" customFormat="1" x14ac:dyDescent="0.25">
      <c r="D299" s="4"/>
    </row>
    <row r="300" spans="4:4" customFormat="1" x14ac:dyDescent="0.25">
      <c r="D300" s="4"/>
    </row>
    <row r="301" spans="4:4" customFormat="1" x14ac:dyDescent="0.25">
      <c r="D301" s="4"/>
    </row>
    <row r="302" spans="4:4" customFormat="1" x14ac:dyDescent="0.25">
      <c r="D302" s="4"/>
    </row>
    <row r="303" spans="4:4" customFormat="1" x14ac:dyDescent="0.25">
      <c r="D303" s="4"/>
    </row>
    <row r="304" spans="4:4" customFormat="1" x14ac:dyDescent="0.25">
      <c r="D304" s="4"/>
    </row>
    <row r="305" spans="4:4" customFormat="1" x14ac:dyDescent="0.25">
      <c r="D305" s="4"/>
    </row>
    <row r="306" spans="4:4" customFormat="1" x14ac:dyDescent="0.25">
      <c r="D306" s="4"/>
    </row>
    <row r="307" spans="4:4" customFormat="1" x14ac:dyDescent="0.25">
      <c r="D307" s="4"/>
    </row>
    <row r="308" spans="4:4" customFormat="1" x14ac:dyDescent="0.25">
      <c r="D308" s="4"/>
    </row>
    <row r="309" spans="4:4" customFormat="1" x14ac:dyDescent="0.25">
      <c r="D309" s="4"/>
    </row>
    <row r="310" spans="4:4" customFormat="1" x14ac:dyDescent="0.25">
      <c r="D310" s="4"/>
    </row>
    <row r="311" spans="4:4" customFormat="1" x14ac:dyDescent="0.25">
      <c r="D311" s="4"/>
    </row>
    <row r="312" spans="4:4" customFormat="1" x14ac:dyDescent="0.25">
      <c r="D312" s="4"/>
    </row>
    <row r="313" spans="4:4" customFormat="1" x14ac:dyDescent="0.25">
      <c r="D313" s="4"/>
    </row>
    <row r="314" spans="4:4" customFormat="1" x14ac:dyDescent="0.25">
      <c r="D314" s="4"/>
    </row>
    <row r="315" spans="4:4" customFormat="1" x14ac:dyDescent="0.25">
      <c r="D315" s="4"/>
    </row>
    <row r="316" spans="4:4" customFormat="1" x14ac:dyDescent="0.25">
      <c r="D316" s="4"/>
    </row>
    <row r="317" spans="4:4" customFormat="1" x14ac:dyDescent="0.25">
      <c r="D317" s="4"/>
    </row>
    <row r="318" spans="4:4" customFormat="1" x14ac:dyDescent="0.25">
      <c r="D318" s="4"/>
    </row>
    <row r="319" spans="4:4" customFormat="1" x14ac:dyDescent="0.25">
      <c r="D319" s="4"/>
    </row>
    <row r="320" spans="4:4" customFormat="1" x14ac:dyDescent="0.25">
      <c r="D320" s="4"/>
    </row>
    <row r="321" spans="4:4" customFormat="1" x14ac:dyDescent="0.25">
      <c r="D321" s="4"/>
    </row>
    <row r="322" spans="4:4" customFormat="1" x14ac:dyDescent="0.25">
      <c r="D322" s="4"/>
    </row>
    <row r="323" spans="4:4" customFormat="1" x14ac:dyDescent="0.25">
      <c r="D323" s="4"/>
    </row>
    <row r="324" spans="4:4" customFormat="1" x14ac:dyDescent="0.25">
      <c r="D324" s="4"/>
    </row>
    <row r="325" spans="4:4" customFormat="1" x14ac:dyDescent="0.25">
      <c r="D325" s="4"/>
    </row>
    <row r="326" spans="4:4" customFormat="1" x14ac:dyDescent="0.25">
      <c r="D326" s="4"/>
    </row>
    <row r="327" spans="4:4" customFormat="1" x14ac:dyDescent="0.25">
      <c r="D327" s="4"/>
    </row>
    <row r="328" spans="4:4" customFormat="1" x14ac:dyDescent="0.25">
      <c r="D328" s="4"/>
    </row>
    <row r="329" spans="4:4" customFormat="1" x14ac:dyDescent="0.25">
      <c r="D329" s="4"/>
    </row>
    <row r="330" spans="4:4" customFormat="1" x14ac:dyDescent="0.25">
      <c r="D330" s="4"/>
    </row>
    <row r="331" spans="4:4" customFormat="1" x14ac:dyDescent="0.25">
      <c r="D331" s="4"/>
    </row>
    <row r="332" spans="4:4" customFormat="1" x14ac:dyDescent="0.25">
      <c r="D332" s="4"/>
    </row>
    <row r="333" spans="4:4" customFormat="1" x14ac:dyDescent="0.25">
      <c r="D333" s="4"/>
    </row>
    <row r="334" spans="4:4" customFormat="1" x14ac:dyDescent="0.25">
      <c r="D334" s="4"/>
    </row>
    <row r="335" spans="4:4" customFormat="1" x14ac:dyDescent="0.25">
      <c r="D335" s="4"/>
    </row>
    <row r="336" spans="4:4" customFormat="1" x14ac:dyDescent="0.25">
      <c r="D336" s="4"/>
    </row>
    <row r="337" spans="4:4" customFormat="1" x14ac:dyDescent="0.25">
      <c r="D337" s="4"/>
    </row>
    <row r="338" spans="4:4" customFormat="1" x14ac:dyDescent="0.25">
      <c r="D338" s="4"/>
    </row>
    <row r="339" spans="4:4" customFormat="1" x14ac:dyDescent="0.25">
      <c r="D339" s="4"/>
    </row>
    <row r="340" spans="4:4" customFormat="1" x14ac:dyDescent="0.25">
      <c r="D340" s="4"/>
    </row>
    <row r="341" spans="4:4" customFormat="1" x14ac:dyDescent="0.25">
      <c r="D341" s="4"/>
    </row>
    <row r="342" spans="4:4" customFormat="1" x14ac:dyDescent="0.25">
      <c r="D342" s="4"/>
    </row>
    <row r="343" spans="4:4" customFormat="1" x14ac:dyDescent="0.25">
      <c r="D343" s="4"/>
    </row>
    <row r="344" spans="4:4" customFormat="1" x14ac:dyDescent="0.25">
      <c r="D344" s="4"/>
    </row>
    <row r="345" spans="4:4" customFormat="1" x14ac:dyDescent="0.25">
      <c r="D345" s="4"/>
    </row>
    <row r="346" spans="4:4" customFormat="1" x14ac:dyDescent="0.25">
      <c r="D346" s="4"/>
    </row>
    <row r="347" spans="4:4" customFormat="1" x14ac:dyDescent="0.25">
      <c r="D347" s="4"/>
    </row>
    <row r="348" spans="4:4" customFormat="1" x14ac:dyDescent="0.25">
      <c r="D348" s="4"/>
    </row>
    <row r="349" spans="4:4" customFormat="1" x14ac:dyDescent="0.25">
      <c r="D349" s="4"/>
    </row>
    <row r="350" spans="4:4" customFormat="1" x14ac:dyDescent="0.25">
      <c r="D350" s="4"/>
    </row>
    <row r="351" spans="4:4" customFormat="1" x14ac:dyDescent="0.25">
      <c r="D351" s="4"/>
    </row>
    <row r="352" spans="4:4" customFormat="1" x14ac:dyDescent="0.25">
      <c r="D352" s="4"/>
    </row>
    <row r="353" spans="4:4" customFormat="1" x14ac:dyDescent="0.25">
      <c r="D353" s="4"/>
    </row>
    <row r="354" spans="4:4" customFormat="1" x14ac:dyDescent="0.25">
      <c r="D354" s="4"/>
    </row>
    <row r="355" spans="4:4" customFormat="1" x14ac:dyDescent="0.25">
      <c r="D355" s="4"/>
    </row>
    <row r="356" spans="4:4" customFormat="1" x14ac:dyDescent="0.25">
      <c r="D356" s="4"/>
    </row>
    <row r="357" spans="4:4" customFormat="1" x14ac:dyDescent="0.25">
      <c r="D357" s="4"/>
    </row>
    <row r="358" spans="4:4" customFormat="1" x14ac:dyDescent="0.25">
      <c r="D358" s="4"/>
    </row>
    <row r="359" spans="4:4" customFormat="1" x14ac:dyDescent="0.25">
      <c r="D359" s="4"/>
    </row>
    <row r="360" spans="4:4" customFormat="1" x14ac:dyDescent="0.25">
      <c r="D360" s="4"/>
    </row>
    <row r="361" spans="4:4" customFormat="1" x14ac:dyDescent="0.25">
      <c r="D361" s="4"/>
    </row>
    <row r="362" spans="4:4" customFormat="1" x14ac:dyDescent="0.25">
      <c r="D362" s="4"/>
    </row>
    <row r="363" spans="4:4" customFormat="1" x14ac:dyDescent="0.25">
      <c r="D363" s="4"/>
    </row>
    <row r="364" spans="4:4" customFormat="1" x14ac:dyDescent="0.25">
      <c r="D364" s="4"/>
    </row>
    <row r="365" spans="4:4" customFormat="1" x14ac:dyDescent="0.25">
      <c r="D365" s="4"/>
    </row>
    <row r="366" spans="4:4" customFormat="1" x14ac:dyDescent="0.25">
      <c r="D366" s="4"/>
    </row>
    <row r="367" spans="4:4" customFormat="1" x14ac:dyDescent="0.25">
      <c r="D367" s="4"/>
    </row>
    <row r="368" spans="4:4" customFormat="1" x14ac:dyDescent="0.25">
      <c r="D368" s="4"/>
    </row>
    <row r="369" spans="4:4" customFormat="1" x14ac:dyDescent="0.25">
      <c r="D369" s="4"/>
    </row>
    <row r="370" spans="4:4" customFormat="1" x14ac:dyDescent="0.25">
      <c r="D370" s="4"/>
    </row>
    <row r="371" spans="4:4" customFormat="1" x14ac:dyDescent="0.25">
      <c r="D371" s="4"/>
    </row>
    <row r="372" spans="4:4" customFormat="1" x14ac:dyDescent="0.25">
      <c r="D372" s="4"/>
    </row>
    <row r="373" spans="4:4" customFormat="1" x14ac:dyDescent="0.25">
      <c r="D373" s="4"/>
    </row>
    <row r="374" spans="4:4" customFormat="1" x14ac:dyDescent="0.25">
      <c r="D374" s="4"/>
    </row>
    <row r="375" spans="4:4" customFormat="1" x14ac:dyDescent="0.25">
      <c r="D375" s="4"/>
    </row>
    <row r="376" spans="4:4" customFormat="1" x14ac:dyDescent="0.25">
      <c r="D376" s="4"/>
    </row>
    <row r="377" spans="4:4" customFormat="1" x14ac:dyDescent="0.25">
      <c r="D377" s="4"/>
    </row>
    <row r="378" spans="4:4" customFormat="1" x14ac:dyDescent="0.25">
      <c r="D378" s="4"/>
    </row>
    <row r="379" spans="4:4" customFormat="1" x14ac:dyDescent="0.25">
      <c r="D379" s="4"/>
    </row>
    <row r="380" spans="4:4" customFormat="1" x14ac:dyDescent="0.25">
      <c r="D380" s="4"/>
    </row>
    <row r="381" spans="4:4" customFormat="1" x14ac:dyDescent="0.25">
      <c r="D381" s="4"/>
    </row>
    <row r="382" spans="4:4" customFormat="1" x14ac:dyDescent="0.25">
      <c r="D382" s="4"/>
    </row>
    <row r="383" spans="4:4" customFormat="1" x14ac:dyDescent="0.25">
      <c r="D383" s="4"/>
    </row>
    <row r="384" spans="4:4" customFormat="1" x14ac:dyDescent="0.25">
      <c r="D384" s="4"/>
    </row>
    <row r="385" spans="4:4" customFormat="1" x14ac:dyDescent="0.25">
      <c r="D385" s="4"/>
    </row>
    <row r="386" spans="4:4" customFormat="1" x14ac:dyDescent="0.25">
      <c r="D386" s="4"/>
    </row>
    <row r="387" spans="4:4" customFormat="1" x14ac:dyDescent="0.25">
      <c r="D387" s="4"/>
    </row>
    <row r="388" spans="4:4" customFormat="1" x14ac:dyDescent="0.25">
      <c r="D388" s="4"/>
    </row>
    <row r="389" spans="4:4" customFormat="1" x14ac:dyDescent="0.25">
      <c r="D389" s="4"/>
    </row>
    <row r="390" spans="4:4" customFormat="1" x14ac:dyDescent="0.25">
      <c r="D390" s="4"/>
    </row>
    <row r="391" spans="4:4" customFormat="1" x14ac:dyDescent="0.25">
      <c r="D391" s="4"/>
    </row>
  </sheetData>
  <sheetProtection formatCells="0"/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34A31"/>
  </sheetPr>
  <dimension ref="A1:CV391"/>
  <sheetViews>
    <sheetView zoomScale="75" zoomScaleNormal="75" workbookViewId="0">
      <selection activeCell="B1" sqref="B1"/>
    </sheetView>
  </sheetViews>
  <sheetFormatPr defaultRowHeight="13.2" x14ac:dyDescent="0.25"/>
  <cols>
    <col min="1" max="1" width="2.33203125" customWidth="1"/>
    <col min="2" max="2" width="22" customWidth="1"/>
    <col min="3" max="3" width="89.88671875" customWidth="1"/>
    <col min="4" max="4" width="8.6640625" customWidth="1"/>
    <col min="5" max="5" width="12.6640625" style="170" customWidth="1"/>
    <col min="6" max="6" width="9.109375" style="170" customWidth="1"/>
    <col min="7" max="7" width="4" customWidth="1"/>
    <col min="8" max="8" width="45.6640625" customWidth="1"/>
    <col min="9" max="10" width="12.6640625" customWidth="1"/>
  </cols>
  <sheetData>
    <row r="1" spans="1:100" x14ac:dyDescent="0.25">
      <c r="A1" s="8"/>
      <c r="B1" s="8"/>
      <c r="C1" s="8"/>
      <c r="D1" s="8"/>
      <c r="E1" s="158"/>
      <c r="F1" s="158"/>
      <c r="G1" s="8"/>
      <c r="H1" s="8"/>
      <c r="I1" s="8"/>
      <c r="J1" s="8"/>
      <c r="K1" s="8"/>
    </row>
    <row r="2" spans="1:100" ht="13.8" x14ac:dyDescent="0.25">
      <c r="A2" s="8"/>
      <c r="B2" s="12"/>
      <c r="C2" s="27" t="s">
        <v>303</v>
      </c>
      <c r="D2" s="12"/>
      <c r="E2" s="159"/>
      <c r="F2" s="161"/>
      <c r="G2" s="13"/>
      <c r="H2" s="27" t="s">
        <v>223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0" customFormat="1" ht="14.4" thickBot="1" x14ac:dyDescent="0.3">
      <c r="A3" s="11"/>
      <c r="B3" s="11"/>
      <c r="C3" s="59"/>
      <c r="D3" s="68"/>
      <c r="E3" s="160"/>
      <c r="F3" s="172"/>
      <c r="G3" s="9"/>
      <c r="H3" s="59"/>
      <c r="I3" s="9"/>
      <c r="J3" s="9"/>
      <c r="K3" s="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</row>
    <row r="4" spans="1:100" ht="6.75" customHeight="1" thickTop="1" thickBot="1" x14ac:dyDescent="0.3">
      <c r="A4" s="8"/>
      <c r="B4" s="8"/>
      <c r="C4" s="7"/>
      <c r="D4" s="7"/>
      <c r="E4" s="161"/>
      <c r="F4" s="172"/>
      <c r="G4" s="64"/>
      <c r="H4" s="65"/>
      <c r="I4" s="66"/>
      <c r="J4" s="67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5">
      <c r="A5" s="8"/>
      <c r="B5" s="194" t="s">
        <v>173</v>
      </c>
      <c r="C5" s="201" t="s">
        <v>25</v>
      </c>
      <c r="D5" s="195" t="s">
        <v>26</v>
      </c>
      <c r="E5" s="162" t="s">
        <v>27</v>
      </c>
      <c r="F5" s="172"/>
      <c r="G5" s="196" t="s">
        <v>49</v>
      </c>
      <c r="H5" s="202" t="s">
        <v>45</v>
      </c>
      <c r="I5" s="197" t="s">
        <v>46</v>
      </c>
      <c r="J5" s="198" t="s">
        <v>52</v>
      </c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3.8" x14ac:dyDescent="0.25">
      <c r="A6" s="8"/>
      <c r="B6" s="125"/>
      <c r="C6" s="123" t="s">
        <v>48</v>
      </c>
      <c r="D6" s="150" t="s">
        <v>15</v>
      </c>
      <c r="E6" s="163"/>
      <c r="F6" s="172"/>
      <c r="G6" s="22">
        <v>1</v>
      </c>
      <c r="H6" s="19" t="s">
        <v>18</v>
      </c>
      <c r="I6" s="20" t="e">
        <f>((E46+E40+E41+E42+E45)/E6)*100</f>
        <v>#DIV/0!</v>
      </c>
      <c r="J6" s="23">
        <f>IF(E6&lt;=0,0, IF((I6)&lt;=0,0,IF(I6&lt;1.5,1,IF(I6&gt;3,3,2))))</f>
        <v>0</v>
      </c>
      <c r="K6" s="29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3.8" x14ac:dyDescent="0.25">
      <c r="A7" s="8"/>
      <c r="B7" s="125" t="s">
        <v>147</v>
      </c>
      <c r="C7" s="123" t="s">
        <v>135</v>
      </c>
      <c r="D7" s="150" t="s">
        <v>136</v>
      </c>
      <c r="E7" s="163"/>
      <c r="F7" s="172"/>
      <c r="G7" s="22">
        <v>2</v>
      </c>
      <c r="H7" s="19" t="s">
        <v>47</v>
      </c>
      <c r="I7" s="20" t="e">
        <f>((E16+E17+E18)/E6)*100</f>
        <v>#DIV/0!</v>
      </c>
      <c r="J7" s="23">
        <f>IF(E6&lt;=0,0, IF((I7)&lt;=0,0,IF(I7&lt;2,1,IF(I7&gt;8,3,2))))</f>
        <v>0</v>
      </c>
      <c r="K7" s="29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3.8" x14ac:dyDescent="0.25">
      <c r="A8" s="8"/>
      <c r="B8" s="125" t="s">
        <v>148</v>
      </c>
      <c r="C8" s="123" t="s">
        <v>6</v>
      </c>
      <c r="D8" s="150" t="s">
        <v>234</v>
      </c>
      <c r="E8" s="163"/>
      <c r="F8" s="172"/>
      <c r="G8" s="22">
        <v>3</v>
      </c>
      <c r="H8" s="19" t="s">
        <v>23</v>
      </c>
      <c r="I8" s="20" t="e">
        <f>((E32-E34)+(E31-E37-E38)-(E35+E36))/(E33)*100</f>
        <v>#DIV/0!</v>
      </c>
      <c r="J8" s="23">
        <f>IF((E33)&lt;=0,1,IF(I8&lt;15,1,IF(I8&gt;30,3,2)))</f>
        <v>1</v>
      </c>
      <c r="K8" s="29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3.8" x14ac:dyDescent="0.25">
      <c r="A9" s="8"/>
      <c r="B9" s="125" t="s">
        <v>149</v>
      </c>
      <c r="C9" s="123" t="s">
        <v>10</v>
      </c>
      <c r="D9" s="150" t="s">
        <v>235</v>
      </c>
      <c r="E9" s="163"/>
      <c r="F9" s="172"/>
      <c r="G9" s="22">
        <v>4</v>
      </c>
      <c r="H9" s="19" t="s">
        <v>22</v>
      </c>
      <c r="I9" s="20" t="e">
        <f>((E48+E39+E43+E44)/(E32+E31-E37-E38))*100</f>
        <v>#DIV/0!</v>
      </c>
      <c r="J9" s="23">
        <f>IF(E48+E39+E43+E44&lt;=0,0, IF(E32+E31-E37-E38&lt;=0,0, IF(I9&lt;6,1, IF(I9&gt;15,3,2))))</f>
        <v>0</v>
      </c>
      <c r="K9" s="29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3.8" x14ac:dyDescent="0.25">
      <c r="A10" s="8"/>
      <c r="B10" s="125" t="s">
        <v>176</v>
      </c>
      <c r="C10" s="123" t="s">
        <v>11</v>
      </c>
      <c r="D10" s="150" t="s">
        <v>236</v>
      </c>
      <c r="E10" s="163"/>
      <c r="F10" s="172"/>
      <c r="G10" s="22">
        <v>5</v>
      </c>
      <c r="H10" s="19" t="s">
        <v>24</v>
      </c>
      <c r="I10" s="20" t="e">
        <f>((E19-E21-E25-E20)/E15)*100</f>
        <v>#DIV/0!</v>
      </c>
      <c r="J10" s="23">
        <f>IF(E15&lt;=0,0, IF((I10)&gt;=100,0,IF(I10&lt;55,3,IF(I10&gt;70,1,2))))</f>
        <v>0</v>
      </c>
      <c r="K10" s="29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3.8" x14ac:dyDescent="0.25">
      <c r="A11" s="8"/>
      <c r="B11" s="125" t="s">
        <v>178</v>
      </c>
      <c r="C11" s="123" t="s">
        <v>177</v>
      </c>
      <c r="D11" s="150" t="s">
        <v>237</v>
      </c>
      <c r="E11" s="163"/>
      <c r="F11" s="172"/>
      <c r="G11" s="22">
        <v>6</v>
      </c>
      <c r="H11" s="19" t="s">
        <v>19</v>
      </c>
      <c r="I11" s="20" t="e">
        <f>(E46+E40+E41+E42+E45)/E47</f>
        <v>#DIV/0!</v>
      </c>
      <c r="J11" s="23">
        <f>IF(AND(E47=0,(E46+E40+E41+E42+E45)&lt;=0),0, IF(E47=0,3, IF(I11&lt;=0,0, IF(I11&lt;1.1,1,IF(I11&gt;2.1,3,2)))))</f>
        <v>0</v>
      </c>
      <c r="K11" s="29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3.8" x14ac:dyDescent="0.25">
      <c r="A12" s="8"/>
      <c r="B12" s="125" t="s">
        <v>179</v>
      </c>
      <c r="C12" s="123" t="s">
        <v>12</v>
      </c>
      <c r="D12" s="150" t="s">
        <v>238</v>
      </c>
      <c r="E12" s="163"/>
      <c r="F12" s="172"/>
      <c r="G12" s="22">
        <v>7</v>
      </c>
      <c r="H12" s="19" t="s">
        <v>21</v>
      </c>
      <c r="I12" s="20" t="e">
        <f>(E19-E21-E25-E20-(E12+E13))/(E48+E39+E43+E44)</f>
        <v>#DIV/0!</v>
      </c>
      <c r="J12" s="23">
        <f>IF((E48+E39+E43+E44)&lt;=0,0,IF(I12&lt;5,3,IF(I12&gt;7,1,2)))</f>
        <v>0</v>
      </c>
      <c r="K12" s="29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3.8" x14ac:dyDescent="0.25">
      <c r="A13" s="8"/>
      <c r="B13" s="125" t="s">
        <v>152</v>
      </c>
      <c r="C13" s="123" t="s">
        <v>222</v>
      </c>
      <c r="D13" s="150" t="s">
        <v>239</v>
      </c>
      <c r="E13" s="163"/>
      <c r="F13" s="172"/>
      <c r="G13" s="22">
        <v>8</v>
      </c>
      <c r="H13" s="19" t="s">
        <v>20</v>
      </c>
      <c r="I13" s="20" t="e">
        <f>(E8+E14-E22-E23-E24-E26-E21)/E9</f>
        <v>#DIV/0!</v>
      </c>
      <c r="J13" s="23">
        <f>IF((E9)&lt;=0,1,IF(I13&lt;0.5,1,IF(I13&gt;0.7,3,2)))</f>
        <v>1</v>
      </c>
      <c r="K13" s="29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3.8" x14ac:dyDescent="0.25">
      <c r="A14" s="8"/>
      <c r="B14" s="125" t="s">
        <v>191</v>
      </c>
      <c r="C14" s="132" t="s">
        <v>192</v>
      </c>
      <c r="D14" s="150" t="s">
        <v>240</v>
      </c>
      <c r="E14" s="163"/>
      <c r="F14" s="172"/>
      <c r="G14" s="22">
        <v>9</v>
      </c>
      <c r="H14" s="19" t="s">
        <v>137</v>
      </c>
      <c r="I14" s="20" t="e">
        <f>(E10-E11+E12+E13)/(E22-E25+E23+E24)</f>
        <v>#DIV/0!</v>
      </c>
      <c r="J14" s="23">
        <f>IF(AND((E10-E11+E12+E13)=0,(E22-E25+E23+E24)=0),1,IF((E22-E25+E23+E24)&lt;=0,3,IF(I14&lt;1,1,IF(I14&gt;1.5,3,2))))</f>
        <v>1</v>
      </c>
      <c r="K14" s="29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3.8" x14ac:dyDescent="0.25">
      <c r="A15" s="142"/>
      <c r="C15" s="123" t="s">
        <v>2</v>
      </c>
      <c r="D15" s="150" t="s">
        <v>241</v>
      </c>
      <c r="E15" s="163"/>
      <c r="F15" s="172"/>
      <c r="G15" s="22">
        <v>10</v>
      </c>
      <c r="H15" s="19" t="s">
        <v>138</v>
      </c>
      <c r="I15" s="20" t="e">
        <f>((E7-'2015-ÚČ'!E7+E39)/'2015-ÚČ'!E7)*100</f>
        <v>#DIV/0!</v>
      </c>
      <c r="J15" s="23">
        <f>IF(AND(E7=0,E39=0,'2015-ÚČ'!E7=0),0, IF('2015-ÚČ'!E7=0,3, IF(I15&lt;=0,0, IF(I15&lt;2.51,1, IF(I15&gt;5,3,2)))))</f>
        <v>0</v>
      </c>
      <c r="K15" s="29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6.8" thickBot="1" x14ac:dyDescent="0.35">
      <c r="A16" s="8"/>
      <c r="B16" s="125" t="s">
        <v>154</v>
      </c>
      <c r="C16" s="123" t="s">
        <v>146</v>
      </c>
      <c r="D16" s="150" t="s">
        <v>242</v>
      </c>
      <c r="E16" s="163"/>
      <c r="F16" s="172"/>
      <c r="G16" s="24" t="s">
        <v>53</v>
      </c>
      <c r="H16" s="25" t="s">
        <v>254</v>
      </c>
      <c r="I16" s="25"/>
      <c r="J16" s="26">
        <f>SUM(J6:J15)</f>
        <v>3</v>
      </c>
      <c r="K16" s="9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4.4" thickTop="1" x14ac:dyDescent="0.25">
      <c r="A17" s="8"/>
      <c r="B17" s="125" t="s">
        <v>155</v>
      </c>
      <c r="C17" s="123" t="s">
        <v>180</v>
      </c>
      <c r="D17" s="150" t="s">
        <v>243</v>
      </c>
      <c r="E17" s="163"/>
      <c r="F17" s="172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3.8" x14ac:dyDescent="0.25">
      <c r="A18" s="8"/>
      <c r="B18" s="125" t="s">
        <v>181</v>
      </c>
      <c r="C18" s="123" t="s">
        <v>1</v>
      </c>
      <c r="D18" s="150" t="s">
        <v>244</v>
      </c>
      <c r="E18" s="163"/>
      <c r="F18" s="172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3.8" x14ac:dyDescent="0.25">
      <c r="A19" s="8"/>
      <c r="B19" s="125" t="s">
        <v>182</v>
      </c>
      <c r="C19" s="123" t="s">
        <v>3</v>
      </c>
      <c r="D19" s="150" t="s">
        <v>79</v>
      </c>
      <c r="E19" s="163"/>
      <c r="F19" s="172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3.8" x14ac:dyDescent="0.25">
      <c r="A20" s="8"/>
      <c r="B20" s="125" t="s">
        <v>157</v>
      </c>
      <c r="C20" s="123" t="s">
        <v>4</v>
      </c>
      <c r="D20" s="150" t="s">
        <v>80</v>
      </c>
      <c r="E20" s="163"/>
      <c r="F20" s="172"/>
      <c r="G20" s="7"/>
      <c r="H20" s="7"/>
      <c r="I20" s="7"/>
      <c r="J20" s="105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3.8" x14ac:dyDescent="0.25">
      <c r="A21" s="8"/>
      <c r="B21" s="125" t="s">
        <v>183</v>
      </c>
      <c r="C21" s="123" t="s">
        <v>184</v>
      </c>
      <c r="D21" s="150" t="s">
        <v>125</v>
      </c>
      <c r="E21" s="163"/>
      <c r="F21" s="172"/>
      <c r="G21" s="7"/>
      <c r="H21" s="7"/>
      <c r="I21" s="7"/>
      <c r="J21" s="105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3.8" x14ac:dyDescent="0.25">
      <c r="A22" s="8"/>
      <c r="B22" s="125" t="s">
        <v>185</v>
      </c>
      <c r="C22" s="123" t="s">
        <v>8</v>
      </c>
      <c r="D22" s="150" t="s">
        <v>245</v>
      </c>
      <c r="E22" s="163"/>
      <c r="F22" s="172"/>
      <c r="G22" s="7"/>
      <c r="H22" s="7"/>
      <c r="I22" s="104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3.8" x14ac:dyDescent="0.25">
      <c r="A23" s="8"/>
      <c r="B23" s="125" t="s">
        <v>176</v>
      </c>
      <c r="C23" s="123" t="s">
        <v>188</v>
      </c>
      <c r="D23" s="150" t="s">
        <v>247</v>
      </c>
      <c r="E23" s="163"/>
      <c r="F23" s="172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4" x14ac:dyDescent="0.25">
      <c r="A24" s="8"/>
      <c r="B24" s="125" t="s">
        <v>189</v>
      </c>
      <c r="C24" s="123" t="s">
        <v>9</v>
      </c>
      <c r="D24" s="153" t="s">
        <v>248</v>
      </c>
      <c r="E24" s="164"/>
      <c r="F24" s="173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4.4" x14ac:dyDescent="0.25">
      <c r="A25" s="8"/>
      <c r="B25" s="125" t="s">
        <v>187</v>
      </c>
      <c r="C25" s="123" t="s">
        <v>186</v>
      </c>
      <c r="D25" s="150" t="s">
        <v>246</v>
      </c>
      <c r="E25" s="163"/>
      <c r="F25" s="174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4.4" thickBot="1" x14ac:dyDescent="0.3">
      <c r="A26" s="8"/>
      <c r="B26" s="126" t="s">
        <v>191</v>
      </c>
      <c r="C26" s="124" t="s">
        <v>190</v>
      </c>
      <c r="D26" s="152" t="s">
        <v>249</v>
      </c>
      <c r="E26" s="165"/>
      <c r="F26" s="172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.4" thickTop="1" x14ac:dyDescent="0.25">
      <c r="A27" s="8"/>
      <c r="B27" s="8"/>
      <c r="C27" s="7"/>
      <c r="D27" s="7"/>
      <c r="E27" s="161"/>
      <c r="F27" s="172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3.8" x14ac:dyDescent="0.25">
      <c r="A28" s="8"/>
      <c r="B28" s="13"/>
      <c r="C28" s="27" t="s">
        <v>302</v>
      </c>
      <c r="D28" s="13"/>
      <c r="E28" s="166"/>
      <c r="F28" s="172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14.4" thickBot="1" x14ac:dyDescent="0.3">
      <c r="A29" s="8"/>
      <c r="B29" s="8"/>
      <c r="C29" s="7"/>
      <c r="D29" s="7"/>
      <c r="E29" s="161"/>
      <c r="F29" s="172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42" thickTop="1" x14ac:dyDescent="0.25">
      <c r="A30" s="8"/>
      <c r="B30" s="194" t="s">
        <v>173</v>
      </c>
      <c r="C30" s="201" t="s">
        <v>25</v>
      </c>
      <c r="D30" s="195" t="s">
        <v>26</v>
      </c>
      <c r="E30" s="162" t="s">
        <v>27</v>
      </c>
      <c r="F30" s="175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3.8" x14ac:dyDescent="0.25">
      <c r="A31" s="8"/>
      <c r="B31" s="127" t="s">
        <v>194</v>
      </c>
      <c r="C31" s="129" t="s">
        <v>195</v>
      </c>
      <c r="D31" s="150" t="s">
        <v>28</v>
      </c>
      <c r="E31" s="167"/>
      <c r="F31" s="172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3.8" x14ac:dyDescent="0.25">
      <c r="A32" s="8"/>
      <c r="B32" s="127" t="s">
        <v>165</v>
      </c>
      <c r="C32" s="129" t="s">
        <v>29</v>
      </c>
      <c r="D32" s="150" t="s">
        <v>33</v>
      </c>
      <c r="E32" s="167"/>
      <c r="F32" s="172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3.8" x14ac:dyDescent="0.25">
      <c r="A33" s="8"/>
      <c r="B33" s="127" t="s">
        <v>221</v>
      </c>
      <c r="C33" s="129" t="s">
        <v>34</v>
      </c>
      <c r="D33" s="150" t="s">
        <v>224</v>
      </c>
      <c r="E33" s="167"/>
      <c r="F33" s="172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3.8" x14ac:dyDescent="0.25">
      <c r="A34" s="8"/>
      <c r="B34" s="127" t="s">
        <v>193</v>
      </c>
      <c r="C34" s="129" t="s">
        <v>30</v>
      </c>
      <c r="D34" s="150" t="s">
        <v>32</v>
      </c>
      <c r="E34" s="167"/>
      <c r="F34" s="172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3.8" x14ac:dyDescent="0.25">
      <c r="A35" s="8"/>
      <c r="B35" s="127" t="s">
        <v>199</v>
      </c>
      <c r="C35" s="129" t="s">
        <v>200</v>
      </c>
      <c r="D35" s="150" t="s">
        <v>226</v>
      </c>
      <c r="E35" s="167"/>
      <c r="F35" s="172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3.8" x14ac:dyDescent="0.25">
      <c r="A36" s="8"/>
      <c r="B36" s="127" t="s">
        <v>202</v>
      </c>
      <c r="C36" s="129" t="s">
        <v>201</v>
      </c>
      <c r="D36" s="150" t="s">
        <v>227</v>
      </c>
      <c r="E36" s="167"/>
      <c r="F36" s="172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13.8" x14ac:dyDescent="0.25">
      <c r="A37" s="8"/>
      <c r="B37" s="127" t="s">
        <v>147</v>
      </c>
      <c r="C37" s="129" t="s">
        <v>196</v>
      </c>
      <c r="D37" s="150" t="s">
        <v>225</v>
      </c>
      <c r="E37" s="167"/>
      <c r="F37" s="172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3.8" x14ac:dyDescent="0.25">
      <c r="A38" s="8"/>
      <c r="B38" s="127" t="s">
        <v>197</v>
      </c>
      <c r="C38" s="129" t="s">
        <v>198</v>
      </c>
      <c r="D38" s="150" t="s">
        <v>35</v>
      </c>
      <c r="E38" s="167"/>
      <c r="F38" s="172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3.8" x14ac:dyDescent="0.25">
      <c r="A39" s="8"/>
      <c r="B39" s="127" t="s">
        <v>203</v>
      </c>
      <c r="C39" s="129" t="s">
        <v>204</v>
      </c>
      <c r="D39" s="150" t="s">
        <v>228</v>
      </c>
      <c r="E39" s="167"/>
      <c r="F39" s="172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3.8" x14ac:dyDescent="0.25">
      <c r="A40" s="8"/>
      <c r="B40" s="127" t="s">
        <v>209</v>
      </c>
      <c r="C40" s="130" t="s">
        <v>210</v>
      </c>
      <c r="D40" s="151" t="s">
        <v>230</v>
      </c>
      <c r="E40" s="167"/>
      <c r="F40" s="172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3.8" x14ac:dyDescent="0.25">
      <c r="A41" s="8"/>
      <c r="B41" s="127" t="s">
        <v>211</v>
      </c>
      <c r="C41" s="130" t="s">
        <v>212</v>
      </c>
      <c r="D41" s="151" t="s">
        <v>38</v>
      </c>
      <c r="E41" s="167"/>
      <c r="F41" s="172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8.75" customHeight="1" x14ac:dyDescent="0.25">
      <c r="A42" s="8"/>
      <c r="B42" s="127" t="s">
        <v>213</v>
      </c>
      <c r="C42" s="130" t="s">
        <v>214</v>
      </c>
      <c r="D42" s="151" t="s">
        <v>231</v>
      </c>
      <c r="E42" s="167"/>
      <c r="F42" s="172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8" customHeight="1" x14ac:dyDescent="0.25">
      <c r="A43" s="8"/>
      <c r="B43" s="127" t="s">
        <v>205</v>
      </c>
      <c r="C43" s="129" t="s">
        <v>206</v>
      </c>
      <c r="D43" s="150" t="s">
        <v>40</v>
      </c>
      <c r="E43" s="167"/>
      <c r="F43" s="172"/>
      <c r="G43" s="7"/>
      <c r="H43" s="7"/>
      <c r="I43" s="7"/>
      <c r="J43" s="7"/>
      <c r="K43" s="7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5.75" customHeight="1" x14ac:dyDescent="0.25">
      <c r="A44" s="8"/>
      <c r="B44" s="127" t="s">
        <v>208</v>
      </c>
      <c r="C44" s="129" t="s">
        <v>207</v>
      </c>
      <c r="D44" s="150" t="s">
        <v>229</v>
      </c>
      <c r="E44" s="167"/>
      <c r="F44" s="172"/>
      <c r="G44" s="7"/>
      <c r="H44" s="7"/>
      <c r="I44" s="7"/>
      <c r="J44" s="7"/>
      <c r="K44" s="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8" customHeight="1" x14ac:dyDescent="0.25">
      <c r="A45" s="8"/>
      <c r="B45" s="127" t="s">
        <v>215</v>
      </c>
      <c r="C45" s="130" t="s">
        <v>216</v>
      </c>
      <c r="D45" s="151" t="s">
        <v>232</v>
      </c>
      <c r="E45" s="167"/>
      <c r="F45" s="172"/>
      <c r="G45" s="7"/>
      <c r="H45" s="7"/>
      <c r="I45" s="7"/>
      <c r="J45" s="7"/>
      <c r="K45" s="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3.8" x14ac:dyDescent="0.25">
      <c r="A46" s="8"/>
      <c r="B46" s="127" t="s">
        <v>172</v>
      </c>
      <c r="C46" s="129" t="s">
        <v>217</v>
      </c>
      <c r="D46" s="150" t="s">
        <v>42</v>
      </c>
      <c r="E46" s="167"/>
      <c r="F46" s="172"/>
      <c r="G46" s="7"/>
      <c r="H46" s="7"/>
      <c r="I46" s="7"/>
      <c r="J46" s="7"/>
      <c r="K46" s="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3.8" x14ac:dyDescent="0.25">
      <c r="A47" s="8"/>
      <c r="B47" s="127" t="s">
        <v>218</v>
      </c>
      <c r="C47" s="129" t="s">
        <v>219</v>
      </c>
      <c r="D47" s="150" t="s">
        <v>44</v>
      </c>
      <c r="E47" s="167"/>
      <c r="F47" s="172"/>
      <c r="G47" s="7"/>
      <c r="H47" s="7"/>
      <c r="I47" s="7"/>
      <c r="J47" s="7"/>
      <c r="K47" s="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4.4" thickBot="1" x14ac:dyDescent="0.3">
      <c r="A48" s="8"/>
      <c r="B48" s="128" t="s">
        <v>171</v>
      </c>
      <c r="C48" s="131" t="s">
        <v>220</v>
      </c>
      <c r="D48" s="152" t="s">
        <v>233</v>
      </c>
      <c r="E48" s="168"/>
      <c r="F48" s="172"/>
      <c r="G48" s="7"/>
      <c r="H48" s="7"/>
      <c r="I48" s="7"/>
      <c r="J48" s="7"/>
      <c r="K48" s="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1:100" ht="14.4" thickTop="1" x14ac:dyDescent="0.25">
      <c r="A49" s="8"/>
      <c r="B49" s="8"/>
      <c r="C49" s="29"/>
      <c r="D49" s="28"/>
      <c r="E49" s="169"/>
      <c r="F49" s="172"/>
      <c r="G49" s="7"/>
      <c r="H49" s="7"/>
      <c r="I49" s="7"/>
      <c r="J49" s="7"/>
      <c r="K49" s="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1:100" ht="13.8" x14ac:dyDescent="0.25">
      <c r="A50" s="8"/>
      <c r="F50" s="172"/>
      <c r="G50" s="7"/>
      <c r="H50" s="7"/>
      <c r="I50" s="7"/>
      <c r="J50" s="7"/>
      <c r="K50" s="7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1:100" ht="13.8" x14ac:dyDescent="0.25">
      <c r="F51" s="176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1:100" ht="13.8" x14ac:dyDescent="0.25">
      <c r="F52" s="17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1:100" ht="13.8" x14ac:dyDescent="0.25">
      <c r="F53" s="17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1:100" ht="13.8" x14ac:dyDescent="0.25">
      <c r="C54" s="1"/>
      <c r="D54" s="3"/>
      <c r="E54" s="171"/>
      <c r="F54" s="17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1:100" ht="13.8" x14ac:dyDescent="0.25">
      <c r="C55" s="1"/>
      <c r="D55" s="3"/>
      <c r="E55" s="171"/>
      <c r="F55" s="17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1:100" ht="13.8" x14ac:dyDescent="0.25">
      <c r="C56" s="1"/>
      <c r="D56" s="3"/>
      <c r="E56" s="171"/>
      <c r="F56" s="17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1:100" ht="13.8" x14ac:dyDescent="0.25">
      <c r="C57" s="1"/>
      <c r="D57" s="3"/>
      <c r="E57" s="171"/>
      <c r="F57" s="17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1:100" ht="13.8" x14ac:dyDescent="0.25">
      <c r="C58" s="1"/>
      <c r="D58" s="3"/>
      <c r="E58" s="171"/>
      <c r="F58" s="17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1:100" ht="13.8" x14ac:dyDescent="0.25">
      <c r="C59" s="1"/>
      <c r="D59" s="3"/>
      <c r="E59" s="171"/>
      <c r="F59" s="17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1:100" ht="13.8" x14ac:dyDescent="0.25">
      <c r="C60" s="1"/>
      <c r="D60" s="3"/>
      <c r="E60" s="171"/>
      <c r="F60" s="17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1:100" ht="13.8" x14ac:dyDescent="0.25">
      <c r="C61" s="1"/>
      <c r="D61" s="3"/>
      <c r="E61" s="171"/>
      <c r="F61" s="17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1:100" ht="13.8" x14ac:dyDescent="0.25">
      <c r="C62" s="1"/>
      <c r="D62" s="3"/>
      <c r="E62" s="171"/>
      <c r="F62" s="17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1:100" ht="13.8" x14ac:dyDescent="0.25">
      <c r="C63" s="1"/>
      <c r="D63" s="3"/>
      <c r="E63" s="171"/>
      <c r="F63" s="17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1:100" ht="13.8" x14ac:dyDescent="0.25">
      <c r="C64" s="1"/>
      <c r="D64" s="3"/>
      <c r="E64" s="171"/>
      <c r="F64" s="17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3.8" x14ac:dyDescent="0.25">
      <c r="C65" s="1"/>
      <c r="D65" s="3"/>
      <c r="E65" s="171"/>
      <c r="F65" s="17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3.8" x14ac:dyDescent="0.25">
      <c r="C66" s="1"/>
      <c r="D66" s="3"/>
      <c r="E66" s="171"/>
      <c r="F66" s="17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3.8" x14ac:dyDescent="0.25">
      <c r="C67" s="1"/>
      <c r="D67" s="3"/>
      <c r="E67" s="171"/>
      <c r="F67" s="17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3.8" x14ac:dyDescent="0.25">
      <c r="C68" s="1"/>
      <c r="D68" s="3"/>
      <c r="E68" s="171"/>
      <c r="F68" s="17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3.8" x14ac:dyDescent="0.25">
      <c r="C69" s="1"/>
      <c r="D69" s="3"/>
      <c r="E69" s="171"/>
      <c r="F69" s="17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3.8" x14ac:dyDescent="0.25">
      <c r="C70" s="1"/>
      <c r="D70" s="3"/>
      <c r="E70" s="171"/>
      <c r="F70" s="17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3.8" x14ac:dyDescent="0.25">
      <c r="C71" s="1"/>
      <c r="D71" s="3"/>
      <c r="E71" s="171"/>
      <c r="F71" s="17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3.8" x14ac:dyDescent="0.25">
      <c r="C72" s="1"/>
      <c r="D72" s="3"/>
      <c r="E72" s="171"/>
      <c r="F72" s="17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3.8" x14ac:dyDescent="0.25">
      <c r="C73" s="1"/>
      <c r="D73" s="3"/>
      <c r="E73" s="171"/>
      <c r="F73" s="17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3.8" x14ac:dyDescent="0.25">
      <c r="C74" s="1"/>
      <c r="D74" s="3"/>
      <c r="E74" s="171"/>
      <c r="F74" s="17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3.8" x14ac:dyDescent="0.25">
      <c r="C75" s="1"/>
      <c r="D75" s="3"/>
      <c r="E75" s="171"/>
      <c r="F75" s="17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3.8" x14ac:dyDescent="0.25">
      <c r="C76" s="1"/>
      <c r="D76" s="3"/>
      <c r="E76" s="171"/>
      <c r="F76" s="17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3.8" x14ac:dyDescent="0.25">
      <c r="C77" s="1"/>
      <c r="D77" s="3"/>
      <c r="E77" s="171"/>
      <c r="F77" s="17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3.8" x14ac:dyDescent="0.25">
      <c r="C78" s="1"/>
      <c r="D78" s="3"/>
      <c r="E78" s="171"/>
      <c r="F78" s="17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3.8" x14ac:dyDescent="0.25">
      <c r="C79" s="1"/>
      <c r="D79" s="3"/>
      <c r="E79" s="171"/>
      <c r="F79" s="17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3.8" x14ac:dyDescent="0.25">
      <c r="C80" s="1"/>
      <c r="D80" s="3"/>
      <c r="E80" s="171"/>
      <c r="F80" s="17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3.8" x14ac:dyDescent="0.25">
      <c r="C81" s="1"/>
      <c r="D81" s="3"/>
      <c r="E81" s="171"/>
      <c r="F81" s="17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3.8" x14ac:dyDescent="0.25">
      <c r="C82" s="1"/>
      <c r="D82" s="3"/>
      <c r="E82" s="171"/>
      <c r="F82" s="17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3.8" x14ac:dyDescent="0.25">
      <c r="C83" s="1"/>
      <c r="D83" s="3"/>
      <c r="E83" s="171"/>
      <c r="F83" s="17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3.8" x14ac:dyDescent="0.25">
      <c r="C84" s="1"/>
      <c r="D84" s="3"/>
      <c r="E84" s="171"/>
      <c r="F84" s="17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3.8" x14ac:dyDescent="0.25">
      <c r="C85" s="1"/>
      <c r="D85" s="3"/>
      <c r="E85" s="171"/>
      <c r="F85" s="17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3.8" x14ac:dyDescent="0.25">
      <c r="C86" s="1"/>
      <c r="D86" s="3"/>
      <c r="E86" s="171"/>
      <c r="F86" s="17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3.8" x14ac:dyDescent="0.25">
      <c r="C87" s="1"/>
      <c r="D87" s="3"/>
      <c r="E87" s="171"/>
      <c r="F87" s="17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3.8" x14ac:dyDescent="0.25">
      <c r="C88" s="1"/>
      <c r="D88" s="3"/>
      <c r="E88" s="171"/>
      <c r="F88" s="17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3.8" x14ac:dyDescent="0.25">
      <c r="C89" s="1"/>
      <c r="D89" s="3"/>
      <c r="E89" s="171"/>
      <c r="F89" s="17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3.8" x14ac:dyDescent="0.25">
      <c r="C90" s="1"/>
      <c r="D90" s="3"/>
      <c r="E90" s="171"/>
      <c r="F90" s="17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3.8" x14ac:dyDescent="0.25">
      <c r="C91" s="1"/>
      <c r="D91" s="3"/>
      <c r="E91" s="171"/>
      <c r="F91" s="17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3.8" x14ac:dyDescent="0.25">
      <c r="C92" s="1"/>
      <c r="D92" s="3"/>
      <c r="E92" s="171"/>
      <c r="F92" s="17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3.8" x14ac:dyDescent="0.25">
      <c r="C93" s="1"/>
      <c r="D93" s="3"/>
      <c r="E93" s="171"/>
      <c r="F93" s="17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3.8" x14ac:dyDescent="0.25">
      <c r="C94" s="1"/>
      <c r="D94" s="3"/>
      <c r="E94" s="171"/>
      <c r="F94" s="17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3.8" x14ac:dyDescent="0.25">
      <c r="C95" s="1"/>
      <c r="D95" s="3"/>
      <c r="E95" s="171"/>
      <c r="F95" s="17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3.8" x14ac:dyDescent="0.25">
      <c r="C96" s="1"/>
      <c r="D96" s="3"/>
      <c r="E96" s="171"/>
      <c r="F96" s="17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3.8" x14ac:dyDescent="0.25">
      <c r="C97" s="1"/>
      <c r="D97" s="3"/>
      <c r="E97" s="171"/>
      <c r="F97" s="17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3.8" x14ac:dyDescent="0.25">
      <c r="C98" s="1"/>
      <c r="D98" s="3"/>
      <c r="E98" s="171"/>
      <c r="F98" s="17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3.8" x14ac:dyDescent="0.25">
      <c r="C99" s="1"/>
      <c r="D99" s="3"/>
      <c r="E99" s="171"/>
      <c r="F99" s="17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3.8" x14ac:dyDescent="0.25">
      <c r="C100" s="1"/>
      <c r="D100" s="3"/>
      <c r="E100" s="171"/>
      <c r="F100" s="17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3.8" x14ac:dyDescent="0.25">
      <c r="C101" s="1"/>
      <c r="D101" s="3"/>
      <c r="E101" s="171"/>
      <c r="F101" s="17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3.8" x14ac:dyDescent="0.25">
      <c r="C102" s="1"/>
      <c r="D102" s="3"/>
      <c r="E102" s="171"/>
      <c r="F102" s="17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3.8" x14ac:dyDescent="0.25">
      <c r="C103" s="1"/>
      <c r="D103" s="3"/>
      <c r="E103" s="171"/>
      <c r="F103" s="17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3.8" x14ac:dyDescent="0.25">
      <c r="C104" s="1"/>
      <c r="D104" s="3"/>
      <c r="E104" s="171"/>
      <c r="F104" s="17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3.8" x14ac:dyDescent="0.25">
      <c r="C105" s="1"/>
      <c r="D105" s="3"/>
      <c r="E105" s="171"/>
      <c r="F105" s="17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3.8" x14ac:dyDescent="0.25">
      <c r="C106" s="1"/>
      <c r="D106" s="3"/>
      <c r="E106" s="171"/>
      <c r="F106" s="17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3.8" x14ac:dyDescent="0.25">
      <c r="C107" s="1"/>
      <c r="D107" s="3"/>
      <c r="E107" s="171"/>
      <c r="F107" s="17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3.8" x14ac:dyDescent="0.25">
      <c r="C108" s="1"/>
      <c r="D108" s="3"/>
      <c r="E108" s="171"/>
      <c r="F108" s="17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3.8" x14ac:dyDescent="0.25">
      <c r="C109" s="1"/>
      <c r="D109" s="3"/>
      <c r="E109" s="171"/>
      <c r="F109" s="17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3.8" x14ac:dyDescent="0.25">
      <c r="C110" s="1"/>
      <c r="D110" s="3"/>
      <c r="E110" s="171"/>
      <c r="F110" s="17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3.8" x14ac:dyDescent="0.25">
      <c r="C111" s="1"/>
      <c r="D111" s="3"/>
      <c r="E111" s="171"/>
      <c r="F111" s="17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3.8" x14ac:dyDescent="0.25">
      <c r="C112" s="1"/>
      <c r="D112" s="3"/>
      <c r="E112" s="171"/>
      <c r="F112" s="17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3.8" x14ac:dyDescent="0.25">
      <c r="C113" s="1"/>
      <c r="D113" s="3"/>
      <c r="E113" s="171"/>
      <c r="F113" s="17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3.8" x14ac:dyDescent="0.25">
      <c r="C114" s="1"/>
      <c r="D114" s="3"/>
      <c r="E114" s="171"/>
      <c r="F114" s="17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3.8" x14ac:dyDescent="0.25">
      <c r="C115" s="1"/>
      <c r="D115" s="3"/>
      <c r="E115" s="171"/>
      <c r="F115" s="17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3.8" x14ac:dyDescent="0.25">
      <c r="C116" s="1"/>
      <c r="D116" s="3"/>
      <c r="E116" s="171"/>
      <c r="F116" s="17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3.8" x14ac:dyDescent="0.25">
      <c r="C117" s="1"/>
      <c r="D117" s="3"/>
      <c r="E117" s="171"/>
      <c r="F117" s="17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3.8" x14ac:dyDescent="0.25">
      <c r="C118" s="1"/>
      <c r="D118" s="3"/>
      <c r="E118" s="171"/>
      <c r="F118" s="17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3.8" x14ac:dyDescent="0.25">
      <c r="C119" s="1"/>
      <c r="D119" s="3"/>
      <c r="E119" s="171"/>
      <c r="F119" s="17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3.8" x14ac:dyDescent="0.25">
      <c r="C120" s="1"/>
      <c r="D120" s="3"/>
      <c r="E120" s="171"/>
      <c r="F120" s="17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3.8" x14ac:dyDescent="0.25">
      <c r="C121" s="1"/>
      <c r="D121" s="3"/>
      <c r="E121" s="171"/>
      <c r="F121" s="17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3.8" x14ac:dyDescent="0.25">
      <c r="C122" s="1"/>
      <c r="D122" s="3"/>
      <c r="E122" s="171"/>
      <c r="F122" s="17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3.8" x14ac:dyDescent="0.25">
      <c r="C123" s="1"/>
      <c r="D123" s="3"/>
      <c r="E123" s="171"/>
      <c r="F123" s="17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3.8" x14ac:dyDescent="0.25">
      <c r="C124" s="1"/>
      <c r="D124" s="3"/>
      <c r="E124" s="171"/>
      <c r="F124" s="17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3.8" x14ac:dyDescent="0.25">
      <c r="C125" s="1"/>
      <c r="D125" s="3"/>
      <c r="E125" s="171"/>
      <c r="F125" s="17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3.8" x14ac:dyDescent="0.25">
      <c r="C126" s="1"/>
      <c r="D126" s="3"/>
      <c r="E126" s="171"/>
      <c r="F126" s="17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3.8" x14ac:dyDescent="0.25">
      <c r="C127" s="1"/>
      <c r="D127" s="3"/>
      <c r="E127" s="171"/>
      <c r="F127" s="17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3.8" x14ac:dyDescent="0.25">
      <c r="C128" s="1"/>
      <c r="D128" s="3"/>
      <c r="E128" s="171"/>
      <c r="F128" s="17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3.8" x14ac:dyDescent="0.25">
      <c r="C129" s="1"/>
      <c r="D129" s="3"/>
      <c r="E129" s="171"/>
      <c r="F129" s="17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3.8" x14ac:dyDescent="0.25">
      <c r="C130" s="1"/>
      <c r="D130" s="3"/>
      <c r="E130" s="171"/>
      <c r="F130" s="17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3.8" x14ac:dyDescent="0.25">
      <c r="C131" s="1"/>
      <c r="D131" s="3"/>
      <c r="E131" s="171"/>
      <c r="F131" s="17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3.8" x14ac:dyDescent="0.25">
      <c r="C132" s="1"/>
      <c r="D132" s="3"/>
      <c r="E132" s="171"/>
      <c r="F132" s="17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3.8" x14ac:dyDescent="0.25">
      <c r="C133" s="1"/>
      <c r="D133" s="3"/>
      <c r="E133" s="171"/>
      <c r="F133" s="17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3.8" x14ac:dyDescent="0.25">
      <c r="C134" s="1"/>
      <c r="D134" s="3"/>
      <c r="E134" s="171"/>
      <c r="F134" s="17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3.8" x14ac:dyDescent="0.25">
      <c r="C135" s="1"/>
      <c r="D135" s="3"/>
      <c r="E135" s="171"/>
      <c r="F135" s="17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3.8" x14ac:dyDescent="0.25">
      <c r="C136" s="1"/>
      <c r="D136" s="3"/>
      <c r="E136" s="171"/>
      <c r="F136" s="17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3.8" x14ac:dyDescent="0.25">
      <c r="C137" s="1"/>
      <c r="D137" s="3"/>
      <c r="E137" s="171"/>
      <c r="F137" s="17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3.8" x14ac:dyDescent="0.25">
      <c r="C138" s="1"/>
      <c r="D138" s="3"/>
      <c r="E138" s="171"/>
      <c r="F138" s="17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3.8" x14ac:dyDescent="0.25">
      <c r="C139" s="1"/>
      <c r="D139" s="3"/>
      <c r="E139" s="171"/>
      <c r="F139" s="17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3.8" x14ac:dyDescent="0.25">
      <c r="C140" s="1"/>
      <c r="D140" s="3"/>
      <c r="E140" s="171"/>
      <c r="F140" s="17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3.8" x14ac:dyDescent="0.25">
      <c r="C141" s="1"/>
      <c r="D141" s="3"/>
      <c r="E141" s="171"/>
      <c r="F141" s="17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3.8" x14ac:dyDescent="0.25">
      <c r="C142" s="1"/>
      <c r="D142" s="3"/>
      <c r="E142" s="171"/>
      <c r="F142" s="17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3.8" x14ac:dyDescent="0.25">
      <c r="C143" s="1"/>
      <c r="D143" s="3"/>
      <c r="E143" s="171"/>
      <c r="F143" s="17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3.8" x14ac:dyDescent="0.25">
      <c r="C144" s="1"/>
      <c r="D144" s="3"/>
      <c r="E144" s="171"/>
      <c r="F144" s="17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3.8" x14ac:dyDescent="0.25">
      <c r="C145" s="1"/>
      <c r="D145" s="3"/>
      <c r="E145" s="171"/>
      <c r="F145" s="17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3.8" x14ac:dyDescent="0.25">
      <c r="C146" s="1"/>
      <c r="D146" s="3"/>
      <c r="E146" s="171"/>
      <c r="F146" s="17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3.8" x14ac:dyDescent="0.25">
      <c r="C147" s="1"/>
      <c r="D147" s="3"/>
      <c r="E147" s="171"/>
      <c r="F147" s="17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3.8" x14ac:dyDescent="0.25">
      <c r="C148" s="1"/>
      <c r="D148" s="3"/>
      <c r="E148" s="171"/>
      <c r="F148" s="17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3.8" x14ac:dyDescent="0.25">
      <c r="C149" s="1"/>
      <c r="D149" s="3"/>
      <c r="E149" s="171"/>
      <c r="F149" s="17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3.8" x14ac:dyDescent="0.25">
      <c r="C150" s="1"/>
      <c r="D150" s="3"/>
      <c r="E150" s="171"/>
      <c r="F150" s="17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3.8" x14ac:dyDescent="0.25">
      <c r="C151" s="1"/>
      <c r="D151" s="3"/>
      <c r="E151" s="171"/>
      <c r="F151" s="17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3.8" x14ac:dyDescent="0.25">
      <c r="C152" s="1"/>
      <c r="D152" s="3"/>
      <c r="E152" s="171"/>
      <c r="F152" s="17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3.8" x14ac:dyDescent="0.25">
      <c r="C153" s="1"/>
      <c r="D153" s="3"/>
      <c r="E153" s="171"/>
      <c r="F153" s="17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3.8" x14ac:dyDescent="0.25">
      <c r="C154" s="1"/>
      <c r="D154" s="3"/>
      <c r="E154" s="171"/>
      <c r="F154" s="17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3.8" x14ac:dyDescent="0.25">
      <c r="C155" s="1"/>
      <c r="D155" s="3"/>
      <c r="E155" s="171"/>
      <c r="F155" s="17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3.8" x14ac:dyDescent="0.25">
      <c r="C156" s="1"/>
      <c r="D156" s="3"/>
      <c r="E156" s="171"/>
      <c r="F156" s="17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3.8" x14ac:dyDescent="0.25">
      <c r="C157" s="1"/>
      <c r="D157" s="3"/>
      <c r="E157" s="171"/>
      <c r="F157" s="17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3.8" x14ac:dyDescent="0.25">
      <c r="C158" s="1"/>
      <c r="D158" s="3"/>
      <c r="E158" s="171"/>
      <c r="F158" s="17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3.8" x14ac:dyDescent="0.25">
      <c r="C159" s="1"/>
      <c r="D159" s="3"/>
      <c r="E159" s="171"/>
      <c r="F159" s="17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3.8" x14ac:dyDescent="0.25">
      <c r="C160" s="1"/>
      <c r="D160" s="3"/>
      <c r="E160" s="171"/>
      <c r="F160" s="17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3.8" x14ac:dyDescent="0.25">
      <c r="C161" s="1"/>
      <c r="D161" s="3"/>
      <c r="E161" s="171"/>
      <c r="F161" s="17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3.8" x14ac:dyDescent="0.25">
      <c r="C162" s="1"/>
      <c r="D162" s="3"/>
      <c r="E162" s="171"/>
      <c r="F162" s="17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3.8" x14ac:dyDescent="0.25">
      <c r="C163" s="1"/>
      <c r="D163" s="3"/>
      <c r="E163" s="171"/>
      <c r="F163" s="17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3.8" x14ac:dyDescent="0.25">
      <c r="C164" s="1"/>
      <c r="D164" s="3"/>
      <c r="E164" s="171"/>
      <c r="F164" s="17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3.8" x14ac:dyDescent="0.25">
      <c r="C165" s="1"/>
      <c r="D165" s="3"/>
      <c r="E165" s="171"/>
      <c r="F165" s="17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3.8" x14ac:dyDescent="0.25">
      <c r="C166" s="1"/>
      <c r="D166" s="3"/>
      <c r="E166" s="171"/>
      <c r="F166" s="17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3.8" x14ac:dyDescent="0.25">
      <c r="C167" s="1"/>
      <c r="D167" s="3"/>
      <c r="E167" s="171"/>
      <c r="F167" s="17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3.8" x14ac:dyDescent="0.25">
      <c r="C168" s="1"/>
      <c r="D168" s="3"/>
      <c r="E168" s="171"/>
      <c r="F168" s="17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3.8" x14ac:dyDescent="0.25">
      <c r="C169" s="1"/>
      <c r="D169" s="3"/>
      <c r="E169" s="171"/>
      <c r="F169" s="17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3.8" x14ac:dyDescent="0.25">
      <c r="C170" s="1"/>
      <c r="D170" s="3"/>
      <c r="E170" s="171"/>
      <c r="F170" s="17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3.8" x14ac:dyDescent="0.25">
      <c r="C171" s="1"/>
      <c r="D171" s="3"/>
      <c r="E171" s="171"/>
      <c r="F171" s="17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3.8" x14ac:dyDescent="0.25">
      <c r="C172" s="1"/>
      <c r="D172" s="3"/>
      <c r="E172" s="171"/>
      <c r="F172" s="17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3.8" x14ac:dyDescent="0.25">
      <c r="C173" s="1"/>
      <c r="D173" s="3"/>
      <c r="E173" s="171"/>
      <c r="F173" s="17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3.8" x14ac:dyDescent="0.25">
      <c r="C174" s="1"/>
      <c r="D174" s="3"/>
      <c r="E174" s="171"/>
      <c r="F174" s="17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3.8" x14ac:dyDescent="0.25">
      <c r="C175" s="1"/>
      <c r="D175" s="3"/>
      <c r="E175" s="171"/>
      <c r="F175" s="17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3.8" x14ac:dyDescent="0.25">
      <c r="C176" s="1"/>
      <c r="D176" s="3"/>
      <c r="E176" s="171"/>
      <c r="F176" s="17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3.8" x14ac:dyDescent="0.25">
      <c r="C177" s="1"/>
      <c r="D177" s="3"/>
      <c r="E177" s="171"/>
      <c r="F177" s="17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3.8" x14ac:dyDescent="0.25">
      <c r="C178" s="1"/>
      <c r="D178" s="3"/>
      <c r="E178" s="171"/>
      <c r="F178" s="17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3.8" x14ac:dyDescent="0.25">
      <c r="C179" s="1"/>
      <c r="D179" s="3"/>
      <c r="E179" s="171"/>
      <c r="F179" s="17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3.8" x14ac:dyDescent="0.25">
      <c r="C180" s="1"/>
      <c r="D180" s="3"/>
      <c r="E180" s="171"/>
      <c r="F180" s="17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3.8" x14ac:dyDescent="0.25">
      <c r="C181" s="1"/>
      <c r="D181" s="3"/>
      <c r="E181" s="171"/>
      <c r="F181" s="17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3.8" x14ac:dyDescent="0.25">
      <c r="C182" s="1"/>
      <c r="D182" s="3"/>
      <c r="E182" s="171"/>
      <c r="F182" s="17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3.8" x14ac:dyDescent="0.25">
      <c r="C183" s="1"/>
      <c r="D183" s="3"/>
      <c r="E183" s="171"/>
      <c r="F183" s="17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3.8" x14ac:dyDescent="0.25">
      <c r="C184" s="1"/>
      <c r="D184" s="3"/>
      <c r="E184" s="171"/>
      <c r="F184" s="17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3.8" x14ac:dyDescent="0.25">
      <c r="C185" s="1"/>
      <c r="D185" s="3"/>
      <c r="E185" s="171"/>
      <c r="F185" s="17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3.8" x14ac:dyDescent="0.25">
      <c r="C186" s="1"/>
      <c r="D186" s="3"/>
      <c r="E186" s="171"/>
      <c r="F186" s="17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3.8" x14ac:dyDescent="0.25">
      <c r="C187" s="1"/>
      <c r="D187" s="3"/>
      <c r="E187" s="171"/>
      <c r="F187" s="17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3.8" x14ac:dyDescent="0.25">
      <c r="C188" s="1"/>
      <c r="D188" s="3"/>
      <c r="E188" s="171"/>
      <c r="F188" s="17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3.8" x14ac:dyDescent="0.25">
      <c r="C189" s="1"/>
      <c r="D189" s="3"/>
      <c r="E189" s="171"/>
      <c r="F189" s="17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3.8" x14ac:dyDescent="0.25">
      <c r="C190" s="1"/>
      <c r="D190" s="3"/>
      <c r="E190" s="171"/>
      <c r="F190" s="17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3.8" x14ac:dyDescent="0.25">
      <c r="C191" s="1"/>
      <c r="D191" s="3"/>
      <c r="E191" s="171"/>
      <c r="F191" s="17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3.8" x14ac:dyDescent="0.25">
      <c r="C192" s="1"/>
      <c r="D192" s="3"/>
      <c r="E192" s="171"/>
      <c r="F192" s="17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3.8" x14ac:dyDescent="0.25">
      <c r="C193" s="1"/>
      <c r="D193" s="3"/>
      <c r="E193" s="171"/>
      <c r="F193" s="17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3.8" x14ac:dyDescent="0.25">
      <c r="C194" s="1"/>
      <c r="D194" s="3"/>
      <c r="E194" s="171"/>
      <c r="F194" s="17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3.8" x14ac:dyDescent="0.25">
      <c r="C195" s="1"/>
      <c r="D195" s="3"/>
      <c r="E195" s="171"/>
      <c r="F195" s="17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3.8" x14ac:dyDescent="0.25">
      <c r="C196" s="1"/>
      <c r="D196" s="3"/>
      <c r="E196" s="171"/>
      <c r="F196" s="17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3.8" x14ac:dyDescent="0.25">
      <c r="C197" s="1"/>
      <c r="D197" s="3"/>
      <c r="E197" s="171"/>
      <c r="F197" s="17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3.8" x14ac:dyDescent="0.25">
      <c r="C198" s="1"/>
      <c r="D198" s="3"/>
      <c r="E198" s="171"/>
      <c r="F198" s="17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3.8" x14ac:dyDescent="0.25">
      <c r="C199" s="1"/>
      <c r="D199" s="3"/>
      <c r="E199" s="171"/>
      <c r="F199" s="17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3.8" x14ac:dyDescent="0.25">
      <c r="C200" s="1"/>
      <c r="D200" s="3"/>
      <c r="E200" s="171"/>
      <c r="F200" s="17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3.8" x14ac:dyDescent="0.25">
      <c r="C201" s="1"/>
      <c r="D201" s="3"/>
      <c r="E201" s="171"/>
      <c r="F201" s="17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3.8" x14ac:dyDescent="0.25">
      <c r="C202" s="1"/>
      <c r="D202" s="3"/>
      <c r="E202" s="171"/>
      <c r="F202" s="17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3.8" x14ac:dyDescent="0.25">
      <c r="C203" s="1"/>
      <c r="D203" s="3"/>
      <c r="E203" s="171"/>
      <c r="F203" s="17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3.8" x14ac:dyDescent="0.25">
      <c r="C204" s="1"/>
      <c r="D204" s="3"/>
      <c r="E204" s="171"/>
      <c r="F204" s="17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3.8" x14ac:dyDescent="0.25">
      <c r="C205" s="1"/>
      <c r="D205" s="3"/>
      <c r="E205" s="171"/>
      <c r="F205" s="17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3.8" x14ac:dyDescent="0.25">
      <c r="C206" s="1"/>
      <c r="D206" s="3"/>
      <c r="E206" s="171"/>
      <c r="F206" s="17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3.8" x14ac:dyDescent="0.25">
      <c r="C207" s="1"/>
      <c r="D207" s="3"/>
      <c r="E207" s="171"/>
      <c r="F207" s="17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3.8" x14ac:dyDescent="0.25">
      <c r="C208" s="1"/>
      <c r="D208" s="3"/>
      <c r="E208" s="171"/>
      <c r="F208" s="17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3.8" x14ac:dyDescent="0.25">
      <c r="C209" s="1"/>
      <c r="D209" s="3"/>
      <c r="E209" s="171"/>
      <c r="F209" s="17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3.8" x14ac:dyDescent="0.25">
      <c r="C210" s="1"/>
      <c r="D210" s="3"/>
      <c r="E210" s="171"/>
      <c r="F210" s="17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3.8" x14ac:dyDescent="0.25">
      <c r="C211" s="1"/>
      <c r="D211" s="3"/>
      <c r="E211" s="171"/>
      <c r="F211" s="17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3.8" x14ac:dyDescent="0.25">
      <c r="C212" s="1"/>
      <c r="D212" s="3"/>
      <c r="E212" s="171"/>
      <c r="F212" s="17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3.8" x14ac:dyDescent="0.25">
      <c r="C213" s="1"/>
      <c r="D213" s="3"/>
      <c r="E213" s="171"/>
      <c r="F213" s="17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3.8" x14ac:dyDescent="0.25">
      <c r="C214" s="1"/>
      <c r="D214" s="3"/>
      <c r="E214" s="171"/>
      <c r="F214" s="17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3.8" x14ac:dyDescent="0.25">
      <c r="C215" s="1"/>
      <c r="D215" s="3"/>
      <c r="E215" s="171"/>
      <c r="F215" s="17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3.8" x14ac:dyDescent="0.25">
      <c r="C216" s="1"/>
      <c r="D216" s="3"/>
      <c r="E216" s="171"/>
      <c r="F216" s="17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3.8" x14ac:dyDescent="0.25">
      <c r="C217" s="1"/>
      <c r="D217" s="3"/>
      <c r="E217" s="171"/>
      <c r="F217" s="17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3.8" x14ac:dyDescent="0.25">
      <c r="C218" s="1"/>
      <c r="D218" s="3"/>
      <c r="E218" s="171"/>
      <c r="F218" s="17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3.8" x14ac:dyDescent="0.25">
      <c r="C219" s="1"/>
      <c r="D219" s="3"/>
      <c r="E219" s="171"/>
      <c r="F219" s="17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3.8" x14ac:dyDescent="0.25">
      <c r="C220" s="1"/>
      <c r="D220" s="3"/>
      <c r="E220" s="171"/>
      <c r="F220" s="17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3.8" x14ac:dyDescent="0.25">
      <c r="C221" s="1"/>
      <c r="D221" s="3"/>
      <c r="E221" s="171"/>
      <c r="F221" s="17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3.8" x14ac:dyDescent="0.25">
      <c r="C222" s="1"/>
      <c r="D222" s="3"/>
      <c r="E222" s="171"/>
      <c r="F222" s="17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3.8" x14ac:dyDescent="0.25">
      <c r="C223" s="1"/>
      <c r="D223" s="3"/>
      <c r="E223" s="171"/>
      <c r="F223" s="17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3.8" x14ac:dyDescent="0.25">
      <c r="C224" s="1"/>
      <c r="D224" s="3"/>
      <c r="E224" s="171"/>
      <c r="F224" s="17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3.8" x14ac:dyDescent="0.25">
      <c r="C225" s="1"/>
      <c r="D225" s="3"/>
      <c r="E225" s="171"/>
      <c r="F225" s="17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3.8" x14ac:dyDescent="0.25">
      <c r="C226" s="1"/>
      <c r="D226" s="3"/>
      <c r="E226" s="171"/>
      <c r="F226" s="17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3.8" x14ac:dyDescent="0.25">
      <c r="C227" s="1"/>
      <c r="D227" s="3"/>
      <c r="E227" s="171"/>
      <c r="F227" s="17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3.8" x14ac:dyDescent="0.25">
      <c r="C228" s="1"/>
      <c r="D228" s="3"/>
      <c r="E228" s="171"/>
      <c r="F228" s="17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3.8" x14ac:dyDescent="0.25">
      <c r="C229" s="1"/>
      <c r="D229" s="3"/>
      <c r="E229" s="171"/>
      <c r="F229" s="17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3.8" x14ac:dyDescent="0.25">
      <c r="C230" s="1"/>
      <c r="D230" s="3"/>
      <c r="E230" s="171"/>
      <c r="F230" s="17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3.8" x14ac:dyDescent="0.25">
      <c r="C231" s="1"/>
      <c r="D231" s="3"/>
      <c r="E231" s="171"/>
      <c r="F231" s="17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3.8" x14ac:dyDescent="0.25">
      <c r="C232" s="1"/>
      <c r="D232" s="3"/>
      <c r="E232" s="171"/>
      <c r="F232" s="17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3.8" x14ac:dyDescent="0.25">
      <c r="C233" s="1"/>
      <c r="D233" s="3"/>
      <c r="E233" s="171"/>
      <c r="F233" s="17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3.8" x14ac:dyDescent="0.25">
      <c r="C234" s="1"/>
      <c r="D234" s="3"/>
      <c r="E234" s="171"/>
      <c r="F234" s="17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3.8" x14ac:dyDescent="0.25">
      <c r="C235" s="1"/>
      <c r="D235" s="3"/>
      <c r="E235" s="171"/>
      <c r="F235" s="17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3.8" x14ac:dyDescent="0.25">
      <c r="C236" s="1"/>
      <c r="D236" s="3"/>
      <c r="E236" s="171"/>
      <c r="F236" s="17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3.8" x14ac:dyDescent="0.25">
      <c r="C237" s="1"/>
      <c r="D237" s="3"/>
      <c r="E237" s="171"/>
      <c r="F237" s="17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3.8" x14ac:dyDescent="0.25">
      <c r="C238" s="1"/>
      <c r="D238" s="3"/>
      <c r="E238" s="171"/>
      <c r="F238" s="17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3.8" x14ac:dyDescent="0.25">
      <c r="C239" s="1"/>
      <c r="D239" s="3"/>
      <c r="E239" s="171"/>
      <c r="F239" s="17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3.8" x14ac:dyDescent="0.25">
      <c r="C240" s="1"/>
      <c r="D240" s="3"/>
      <c r="E240" s="171"/>
      <c r="F240" s="17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3.8" x14ac:dyDescent="0.25">
      <c r="C241" s="1"/>
      <c r="D241" s="3"/>
      <c r="E241" s="171"/>
      <c r="F241" s="17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3.8" x14ac:dyDescent="0.25">
      <c r="C242" s="1"/>
      <c r="D242" s="3"/>
      <c r="E242" s="171"/>
      <c r="F242" s="17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3.8" x14ac:dyDescent="0.25">
      <c r="C243" s="1"/>
      <c r="D243" s="3"/>
      <c r="E243" s="171"/>
      <c r="F243" s="17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3.8" x14ac:dyDescent="0.25">
      <c r="C244" s="1"/>
      <c r="D244" s="3"/>
      <c r="E244" s="171"/>
      <c r="F244" s="17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3.8" x14ac:dyDescent="0.25">
      <c r="C245" s="1"/>
      <c r="D245" s="3"/>
      <c r="E245" s="171"/>
      <c r="F245" s="17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3.8" x14ac:dyDescent="0.25">
      <c r="C246" s="1"/>
      <c r="D246" s="3"/>
      <c r="E246" s="171"/>
      <c r="F246" s="17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3.8" x14ac:dyDescent="0.25">
      <c r="C247" s="1"/>
      <c r="D247" s="3"/>
      <c r="E247" s="171"/>
      <c r="F247" s="17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3.8" x14ac:dyDescent="0.25">
      <c r="C248" s="1"/>
      <c r="D248" s="3"/>
      <c r="E248" s="171"/>
      <c r="F248" s="17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3.8" x14ac:dyDescent="0.25">
      <c r="C249" s="1"/>
      <c r="D249" s="3"/>
      <c r="E249" s="171"/>
      <c r="F249" s="17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3.8" x14ac:dyDescent="0.25">
      <c r="C250" s="1"/>
      <c r="D250" s="3"/>
      <c r="E250" s="171"/>
      <c r="F250" s="17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3.8" x14ac:dyDescent="0.25">
      <c r="C251" s="1"/>
      <c r="D251" s="3"/>
      <c r="E251" s="171"/>
      <c r="F251" s="17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3.8" x14ac:dyDescent="0.25">
      <c r="C252" s="1"/>
      <c r="D252" s="3"/>
      <c r="E252" s="171"/>
      <c r="F252" s="17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3.8" x14ac:dyDescent="0.25">
      <c r="C253" s="1"/>
      <c r="D253" s="3"/>
      <c r="E253" s="171"/>
      <c r="F253" s="17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3.8" x14ac:dyDescent="0.25">
      <c r="C254" s="1"/>
      <c r="D254" s="3"/>
      <c r="E254" s="171"/>
      <c r="F254" s="17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3.8" x14ac:dyDescent="0.25">
      <c r="C255" s="1"/>
      <c r="D255" s="3"/>
      <c r="E255" s="171"/>
      <c r="F255" s="17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3.8" x14ac:dyDescent="0.25">
      <c r="C256" s="1"/>
      <c r="D256" s="3"/>
      <c r="E256" s="171"/>
      <c r="F256" s="17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3:100" ht="13.8" x14ac:dyDescent="0.25">
      <c r="C257" s="1"/>
      <c r="D257" s="3"/>
      <c r="E257" s="171"/>
      <c r="F257" s="17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</row>
    <row r="258" spans="3:100" ht="13.8" x14ac:dyDescent="0.25">
      <c r="C258" s="1"/>
      <c r="D258" s="3"/>
      <c r="E258" s="171"/>
      <c r="F258" s="17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</row>
    <row r="259" spans="3:100" ht="13.8" x14ac:dyDescent="0.25">
      <c r="C259" s="1"/>
      <c r="D259" s="3"/>
      <c r="E259" s="171"/>
      <c r="F259" s="17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</row>
    <row r="260" spans="3:100" ht="13.8" x14ac:dyDescent="0.25">
      <c r="C260" s="1"/>
      <c r="D260" s="3"/>
      <c r="E260" s="171"/>
      <c r="F260" s="17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</row>
    <row r="261" spans="3:100" ht="13.8" x14ac:dyDescent="0.25">
      <c r="C261" s="1"/>
      <c r="D261" s="3"/>
      <c r="E261" s="171"/>
      <c r="F261" s="17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</row>
    <row r="262" spans="3:100" ht="13.8" x14ac:dyDescent="0.25">
      <c r="C262" s="1"/>
      <c r="D262" s="3"/>
      <c r="E262" s="171"/>
      <c r="F262" s="17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</row>
    <row r="263" spans="3:100" ht="13.8" x14ac:dyDescent="0.25">
      <c r="C263" s="1"/>
      <c r="D263" s="3"/>
      <c r="E263" s="171"/>
      <c r="F263" s="17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</row>
    <row r="264" spans="3:100" ht="13.8" x14ac:dyDescent="0.25">
      <c r="C264" s="1"/>
      <c r="D264" s="3"/>
      <c r="E264" s="171"/>
      <c r="F264" s="17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</row>
    <row r="265" spans="3:100" x14ac:dyDescent="0.25">
      <c r="D265" s="4"/>
    </row>
    <row r="266" spans="3:100" x14ac:dyDescent="0.25">
      <c r="D266" s="4"/>
    </row>
    <row r="267" spans="3:100" x14ac:dyDescent="0.25">
      <c r="D267" s="4"/>
    </row>
    <row r="268" spans="3:100" x14ac:dyDescent="0.25">
      <c r="D268" s="4"/>
    </row>
    <row r="269" spans="3:100" x14ac:dyDescent="0.25">
      <c r="D269" s="4"/>
    </row>
    <row r="270" spans="3:100" x14ac:dyDescent="0.25">
      <c r="D270" s="4"/>
    </row>
    <row r="271" spans="3:100" x14ac:dyDescent="0.25">
      <c r="D271" s="4"/>
    </row>
    <row r="272" spans="3:100" x14ac:dyDescent="0.25">
      <c r="D272" s="4"/>
    </row>
    <row r="273" spans="4:4" customFormat="1" x14ac:dyDescent="0.25">
      <c r="D273" s="4"/>
    </row>
    <row r="274" spans="4:4" customFormat="1" x14ac:dyDescent="0.25">
      <c r="D274" s="4"/>
    </row>
    <row r="275" spans="4:4" customFormat="1" x14ac:dyDescent="0.25">
      <c r="D275" s="4"/>
    </row>
    <row r="276" spans="4:4" customFormat="1" x14ac:dyDescent="0.25">
      <c r="D276" s="4"/>
    </row>
    <row r="277" spans="4:4" customFormat="1" x14ac:dyDescent="0.25">
      <c r="D277" s="4"/>
    </row>
    <row r="278" spans="4:4" customFormat="1" x14ac:dyDescent="0.25">
      <c r="D278" s="4"/>
    </row>
    <row r="279" spans="4:4" customFormat="1" x14ac:dyDescent="0.25">
      <c r="D279" s="4"/>
    </row>
    <row r="280" spans="4:4" customFormat="1" x14ac:dyDescent="0.25">
      <c r="D280" s="4"/>
    </row>
    <row r="281" spans="4:4" customFormat="1" x14ac:dyDescent="0.25">
      <c r="D281" s="4"/>
    </row>
    <row r="282" spans="4:4" customFormat="1" x14ac:dyDescent="0.25">
      <c r="D282" s="4"/>
    </row>
    <row r="283" spans="4:4" customFormat="1" x14ac:dyDescent="0.25">
      <c r="D283" s="4"/>
    </row>
    <row r="284" spans="4:4" customFormat="1" x14ac:dyDescent="0.25">
      <c r="D284" s="4"/>
    </row>
    <row r="285" spans="4:4" customFormat="1" x14ac:dyDescent="0.25">
      <c r="D285" s="4"/>
    </row>
    <row r="286" spans="4:4" customFormat="1" x14ac:dyDescent="0.25">
      <c r="D286" s="4"/>
    </row>
    <row r="287" spans="4:4" customFormat="1" x14ac:dyDescent="0.25">
      <c r="D287" s="4"/>
    </row>
    <row r="288" spans="4:4" customFormat="1" x14ac:dyDescent="0.25">
      <c r="D288" s="4"/>
    </row>
    <row r="289" spans="4:4" customFormat="1" x14ac:dyDescent="0.25">
      <c r="D289" s="4"/>
    </row>
    <row r="290" spans="4:4" customFormat="1" x14ac:dyDescent="0.25">
      <c r="D290" s="4"/>
    </row>
    <row r="291" spans="4:4" customFormat="1" x14ac:dyDescent="0.25">
      <c r="D291" s="4"/>
    </row>
    <row r="292" spans="4:4" customFormat="1" x14ac:dyDescent="0.25">
      <c r="D292" s="4"/>
    </row>
    <row r="293" spans="4:4" customFormat="1" x14ac:dyDescent="0.25">
      <c r="D293" s="4"/>
    </row>
    <row r="294" spans="4:4" customFormat="1" x14ac:dyDescent="0.25">
      <c r="D294" s="4"/>
    </row>
    <row r="295" spans="4:4" customFormat="1" x14ac:dyDescent="0.25">
      <c r="D295" s="4"/>
    </row>
    <row r="296" spans="4:4" customFormat="1" x14ac:dyDescent="0.25">
      <c r="D296" s="4"/>
    </row>
    <row r="297" spans="4:4" customFormat="1" x14ac:dyDescent="0.25">
      <c r="D297" s="4"/>
    </row>
    <row r="298" spans="4:4" customFormat="1" x14ac:dyDescent="0.25">
      <c r="D298" s="4"/>
    </row>
    <row r="299" spans="4:4" customFormat="1" x14ac:dyDescent="0.25">
      <c r="D299" s="4"/>
    </row>
    <row r="300" spans="4:4" customFormat="1" x14ac:dyDescent="0.25">
      <c r="D300" s="4"/>
    </row>
    <row r="301" spans="4:4" customFormat="1" x14ac:dyDescent="0.25">
      <c r="D301" s="4"/>
    </row>
    <row r="302" spans="4:4" customFormat="1" x14ac:dyDescent="0.25">
      <c r="D302" s="4"/>
    </row>
    <row r="303" spans="4:4" customFormat="1" x14ac:dyDescent="0.25">
      <c r="D303" s="4"/>
    </row>
    <row r="304" spans="4:4" customFormat="1" x14ac:dyDescent="0.25">
      <c r="D304" s="4"/>
    </row>
    <row r="305" spans="4:4" customFormat="1" x14ac:dyDescent="0.25">
      <c r="D305" s="4"/>
    </row>
    <row r="306" spans="4:4" customFormat="1" x14ac:dyDescent="0.25">
      <c r="D306" s="4"/>
    </row>
    <row r="307" spans="4:4" customFormat="1" x14ac:dyDescent="0.25">
      <c r="D307" s="4"/>
    </row>
    <row r="308" spans="4:4" customFormat="1" x14ac:dyDescent="0.25">
      <c r="D308" s="4"/>
    </row>
    <row r="309" spans="4:4" customFormat="1" x14ac:dyDescent="0.25">
      <c r="D309" s="4"/>
    </row>
    <row r="310" spans="4:4" customFormat="1" x14ac:dyDescent="0.25">
      <c r="D310" s="4"/>
    </row>
    <row r="311" spans="4:4" customFormat="1" x14ac:dyDescent="0.25">
      <c r="D311" s="4"/>
    </row>
    <row r="312" spans="4:4" customFormat="1" x14ac:dyDescent="0.25">
      <c r="D312" s="4"/>
    </row>
    <row r="313" spans="4:4" customFormat="1" x14ac:dyDescent="0.25">
      <c r="D313" s="4"/>
    </row>
    <row r="314" spans="4:4" customFormat="1" x14ac:dyDescent="0.25">
      <c r="D314" s="4"/>
    </row>
    <row r="315" spans="4:4" customFormat="1" x14ac:dyDescent="0.25">
      <c r="D315" s="4"/>
    </row>
    <row r="316" spans="4:4" customFormat="1" x14ac:dyDescent="0.25">
      <c r="D316" s="4"/>
    </row>
    <row r="317" spans="4:4" customFormat="1" x14ac:dyDescent="0.25">
      <c r="D317" s="4"/>
    </row>
    <row r="318" spans="4:4" customFormat="1" x14ac:dyDescent="0.25">
      <c r="D318" s="4"/>
    </row>
    <row r="319" spans="4:4" customFormat="1" x14ac:dyDescent="0.25">
      <c r="D319" s="4"/>
    </row>
    <row r="320" spans="4:4" customFormat="1" x14ac:dyDescent="0.25">
      <c r="D320" s="4"/>
    </row>
    <row r="321" spans="4:4" customFormat="1" x14ac:dyDescent="0.25">
      <c r="D321" s="4"/>
    </row>
    <row r="322" spans="4:4" customFormat="1" x14ac:dyDescent="0.25">
      <c r="D322" s="4"/>
    </row>
    <row r="323" spans="4:4" customFormat="1" x14ac:dyDescent="0.25">
      <c r="D323" s="4"/>
    </row>
    <row r="324" spans="4:4" customFormat="1" x14ac:dyDescent="0.25">
      <c r="D324" s="4"/>
    </row>
    <row r="325" spans="4:4" customFormat="1" x14ac:dyDescent="0.25">
      <c r="D325" s="4"/>
    </row>
    <row r="326" spans="4:4" customFormat="1" x14ac:dyDescent="0.25">
      <c r="D326" s="4"/>
    </row>
    <row r="327" spans="4:4" customFormat="1" x14ac:dyDescent="0.25">
      <c r="D327" s="4"/>
    </row>
    <row r="328" spans="4:4" customFormat="1" x14ac:dyDescent="0.25">
      <c r="D328" s="4"/>
    </row>
    <row r="329" spans="4:4" customFormat="1" x14ac:dyDescent="0.25">
      <c r="D329" s="4"/>
    </row>
    <row r="330" spans="4:4" customFormat="1" x14ac:dyDescent="0.25">
      <c r="D330" s="4"/>
    </row>
    <row r="331" spans="4:4" customFormat="1" x14ac:dyDescent="0.25">
      <c r="D331" s="4"/>
    </row>
    <row r="332" spans="4:4" customFormat="1" x14ac:dyDescent="0.25">
      <c r="D332" s="4"/>
    </row>
    <row r="333" spans="4:4" customFormat="1" x14ac:dyDescent="0.25">
      <c r="D333" s="4"/>
    </row>
    <row r="334" spans="4:4" customFormat="1" x14ac:dyDescent="0.25">
      <c r="D334" s="4"/>
    </row>
    <row r="335" spans="4:4" customFormat="1" x14ac:dyDescent="0.25">
      <c r="D335" s="4"/>
    </row>
    <row r="336" spans="4:4" customFormat="1" x14ac:dyDescent="0.25">
      <c r="D336" s="4"/>
    </row>
    <row r="337" spans="4:4" customFormat="1" x14ac:dyDescent="0.25">
      <c r="D337" s="4"/>
    </row>
    <row r="338" spans="4:4" customFormat="1" x14ac:dyDescent="0.25">
      <c r="D338" s="4"/>
    </row>
    <row r="339" spans="4:4" customFormat="1" x14ac:dyDescent="0.25">
      <c r="D339" s="4"/>
    </row>
    <row r="340" spans="4:4" customFormat="1" x14ac:dyDescent="0.25">
      <c r="D340" s="4"/>
    </row>
    <row r="341" spans="4:4" customFormat="1" x14ac:dyDescent="0.25">
      <c r="D341" s="4"/>
    </row>
    <row r="342" spans="4:4" customFormat="1" x14ac:dyDescent="0.25">
      <c r="D342" s="4"/>
    </row>
    <row r="343" spans="4:4" customFormat="1" x14ac:dyDescent="0.25">
      <c r="D343" s="4"/>
    </row>
    <row r="344" spans="4:4" customFormat="1" x14ac:dyDescent="0.25">
      <c r="D344" s="4"/>
    </row>
    <row r="345" spans="4:4" customFormat="1" x14ac:dyDescent="0.25">
      <c r="D345" s="4"/>
    </row>
    <row r="346" spans="4:4" customFormat="1" x14ac:dyDescent="0.25">
      <c r="D346" s="4"/>
    </row>
    <row r="347" spans="4:4" customFormat="1" x14ac:dyDescent="0.25">
      <c r="D347" s="4"/>
    </row>
    <row r="348" spans="4:4" customFormat="1" x14ac:dyDescent="0.25">
      <c r="D348" s="4"/>
    </row>
    <row r="349" spans="4:4" customFormat="1" x14ac:dyDescent="0.25">
      <c r="D349" s="4"/>
    </row>
    <row r="350" spans="4:4" customFormat="1" x14ac:dyDescent="0.25">
      <c r="D350" s="4"/>
    </row>
    <row r="351" spans="4:4" customFormat="1" x14ac:dyDescent="0.25">
      <c r="D351" s="4"/>
    </row>
    <row r="352" spans="4:4" customFormat="1" x14ac:dyDescent="0.25">
      <c r="D352" s="4"/>
    </row>
    <row r="353" spans="4:4" customFormat="1" x14ac:dyDescent="0.25">
      <c r="D353" s="4"/>
    </row>
    <row r="354" spans="4:4" customFormat="1" x14ac:dyDescent="0.25">
      <c r="D354" s="4"/>
    </row>
    <row r="355" spans="4:4" customFormat="1" x14ac:dyDescent="0.25">
      <c r="D355" s="4"/>
    </row>
    <row r="356" spans="4:4" customFormat="1" x14ac:dyDescent="0.25">
      <c r="D356" s="4"/>
    </row>
    <row r="357" spans="4:4" customFormat="1" x14ac:dyDescent="0.25">
      <c r="D357" s="4"/>
    </row>
    <row r="358" spans="4:4" customFormat="1" x14ac:dyDescent="0.25">
      <c r="D358" s="4"/>
    </row>
    <row r="359" spans="4:4" customFormat="1" x14ac:dyDescent="0.25">
      <c r="D359" s="4"/>
    </row>
    <row r="360" spans="4:4" customFormat="1" x14ac:dyDescent="0.25">
      <c r="D360" s="4"/>
    </row>
    <row r="361" spans="4:4" customFormat="1" x14ac:dyDescent="0.25">
      <c r="D361" s="4"/>
    </row>
    <row r="362" spans="4:4" customFormat="1" x14ac:dyDescent="0.25">
      <c r="D362" s="4"/>
    </row>
    <row r="363" spans="4:4" customFormat="1" x14ac:dyDescent="0.25">
      <c r="D363" s="4"/>
    </row>
    <row r="364" spans="4:4" customFormat="1" x14ac:dyDescent="0.25">
      <c r="D364" s="4"/>
    </row>
    <row r="365" spans="4:4" customFormat="1" x14ac:dyDescent="0.25">
      <c r="D365" s="4"/>
    </row>
    <row r="366" spans="4:4" customFormat="1" x14ac:dyDescent="0.25">
      <c r="D366" s="4"/>
    </row>
    <row r="367" spans="4:4" customFormat="1" x14ac:dyDescent="0.25">
      <c r="D367" s="4"/>
    </row>
    <row r="368" spans="4:4" customFormat="1" x14ac:dyDescent="0.25">
      <c r="D368" s="4"/>
    </row>
    <row r="369" spans="4:4" customFormat="1" x14ac:dyDescent="0.25">
      <c r="D369" s="4"/>
    </row>
    <row r="370" spans="4:4" customFormat="1" x14ac:dyDescent="0.25">
      <c r="D370" s="4"/>
    </row>
    <row r="371" spans="4:4" customFormat="1" x14ac:dyDescent="0.25">
      <c r="D371" s="4"/>
    </row>
    <row r="372" spans="4:4" customFormat="1" x14ac:dyDescent="0.25">
      <c r="D372" s="4"/>
    </row>
    <row r="373" spans="4:4" customFormat="1" x14ac:dyDescent="0.25">
      <c r="D373" s="4"/>
    </row>
    <row r="374" spans="4:4" customFormat="1" x14ac:dyDescent="0.25">
      <c r="D374" s="4"/>
    </row>
    <row r="375" spans="4:4" customFormat="1" x14ac:dyDescent="0.25">
      <c r="D375" s="4"/>
    </row>
    <row r="376" spans="4:4" customFormat="1" x14ac:dyDescent="0.25">
      <c r="D376" s="4"/>
    </row>
    <row r="377" spans="4:4" customFormat="1" x14ac:dyDescent="0.25">
      <c r="D377" s="4"/>
    </row>
    <row r="378" spans="4:4" customFormat="1" x14ac:dyDescent="0.25">
      <c r="D378" s="4"/>
    </row>
    <row r="379" spans="4:4" customFormat="1" x14ac:dyDescent="0.25">
      <c r="D379" s="4"/>
    </row>
    <row r="380" spans="4:4" customFormat="1" x14ac:dyDescent="0.25">
      <c r="D380" s="4"/>
    </row>
    <row r="381" spans="4:4" customFormat="1" x14ac:dyDescent="0.25">
      <c r="D381" s="4"/>
    </row>
    <row r="382" spans="4:4" customFormat="1" x14ac:dyDescent="0.25">
      <c r="D382" s="4"/>
    </row>
    <row r="383" spans="4:4" customFormat="1" x14ac:dyDescent="0.25">
      <c r="D383" s="4"/>
    </row>
    <row r="384" spans="4:4" customFormat="1" x14ac:dyDescent="0.25">
      <c r="D384" s="4"/>
    </row>
    <row r="385" spans="4:4" customFormat="1" x14ac:dyDescent="0.25">
      <c r="D385" s="4"/>
    </row>
    <row r="386" spans="4:4" customFormat="1" x14ac:dyDescent="0.25">
      <c r="D386" s="4"/>
    </row>
    <row r="387" spans="4:4" customFormat="1" x14ac:dyDescent="0.25">
      <c r="D387" s="4"/>
    </row>
    <row r="388" spans="4:4" customFormat="1" x14ac:dyDescent="0.25">
      <c r="D388" s="4"/>
    </row>
    <row r="389" spans="4:4" customFormat="1" x14ac:dyDescent="0.25">
      <c r="D389" s="4"/>
    </row>
    <row r="390" spans="4:4" customFormat="1" x14ac:dyDescent="0.25">
      <c r="D390" s="4"/>
    </row>
    <row r="391" spans="4:4" customFormat="1" x14ac:dyDescent="0.25">
      <c r="D391" s="4"/>
    </row>
  </sheetData>
  <sheetProtection formatCells="0"/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34A31"/>
  </sheetPr>
  <dimension ref="A1:CV383"/>
  <sheetViews>
    <sheetView zoomScale="75" zoomScaleNormal="75" workbookViewId="0">
      <selection activeCell="B1" sqref="B1"/>
    </sheetView>
  </sheetViews>
  <sheetFormatPr defaultRowHeight="13.2" x14ac:dyDescent="0.25"/>
  <cols>
    <col min="1" max="1" width="2.33203125" customWidth="1"/>
    <col min="2" max="2" width="18.6640625" customWidth="1"/>
    <col min="3" max="3" width="69.88671875" customWidth="1"/>
    <col min="4" max="4" width="8.6640625" customWidth="1"/>
    <col min="5" max="5" width="12.6640625" style="170" customWidth="1"/>
    <col min="6" max="6" width="9.109375" style="170"/>
    <col min="7" max="7" width="4" customWidth="1"/>
    <col min="8" max="8" width="45.6640625" customWidth="1"/>
    <col min="9" max="10" width="12.6640625" customWidth="1"/>
  </cols>
  <sheetData>
    <row r="1" spans="1:100" x14ac:dyDescent="0.25">
      <c r="A1" s="8"/>
      <c r="B1" s="8"/>
      <c r="C1" s="8"/>
      <c r="D1" s="8"/>
      <c r="E1" s="158"/>
      <c r="F1" s="158"/>
      <c r="G1" s="8"/>
      <c r="H1" s="8"/>
      <c r="I1" s="8"/>
      <c r="J1" s="8"/>
      <c r="K1" s="8"/>
    </row>
    <row r="2" spans="1:100" ht="13.8" x14ac:dyDescent="0.25">
      <c r="A2" s="8"/>
      <c r="B2" s="12"/>
      <c r="C2" s="27" t="s">
        <v>301</v>
      </c>
      <c r="D2" s="12"/>
      <c r="E2" s="159"/>
      <c r="F2" s="161"/>
      <c r="G2" s="13"/>
      <c r="H2" s="27" t="s">
        <v>143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0" customFormat="1" ht="14.4" thickBot="1" x14ac:dyDescent="0.3">
      <c r="A3" s="11"/>
      <c r="B3" s="11"/>
      <c r="C3" s="59"/>
      <c r="D3" s="68"/>
      <c r="E3" s="160"/>
      <c r="F3" s="172"/>
      <c r="G3" s="9"/>
      <c r="H3" s="59"/>
      <c r="I3" s="9"/>
      <c r="J3" s="9"/>
      <c r="K3" s="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</row>
    <row r="4" spans="1:100" ht="6.75" customHeight="1" thickTop="1" thickBot="1" x14ac:dyDescent="0.3">
      <c r="A4" s="8"/>
      <c r="B4" s="8"/>
      <c r="C4" s="7"/>
      <c r="D4" s="7"/>
      <c r="E4" s="161"/>
      <c r="F4" s="161"/>
      <c r="G4" s="64"/>
      <c r="H4" s="65"/>
      <c r="I4" s="66"/>
      <c r="J4" s="67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5">
      <c r="A5" s="8"/>
      <c r="B5" s="194" t="s">
        <v>173</v>
      </c>
      <c r="C5" s="201" t="s">
        <v>25</v>
      </c>
      <c r="D5" s="195" t="s">
        <v>26</v>
      </c>
      <c r="E5" s="162" t="s">
        <v>27</v>
      </c>
      <c r="F5" s="161"/>
      <c r="G5" s="196" t="s">
        <v>49</v>
      </c>
      <c r="H5" s="202" t="s">
        <v>45</v>
      </c>
      <c r="I5" s="197" t="s">
        <v>46</v>
      </c>
      <c r="J5" s="198" t="s">
        <v>52</v>
      </c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3.8" x14ac:dyDescent="0.25">
      <c r="A6" s="8"/>
      <c r="B6" s="125"/>
      <c r="C6" s="123" t="s">
        <v>48</v>
      </c>
      <c r="D6" s="16" t="s">
        <v>15</v>
      </c>
      <c r="E6" s="163"/>
      <c r="F6" s="161"/>
      <c r="G6" s="22">
        <v>1</v>
      </c>
      <c r="H6" s="19" t="s">
        <v>18</v>
      </c>
      <c r="I6" s="20" t="e">
        <f>((E38+E37)/E6)*100</f>
        <v>#DIV/0!</v>
      </c>
      <c r="J6" s="23">
        <f>IF(E6&lt;=0,0, IF((I6)&lt;=0,0,IF(I6&lt;1.5,1,IF(I6&gt;3,3,2))))</f>
        <v>0</v>
      </c>
      <c r="K6" s="29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3.8" x14ac:dyDescent="0.25">
      <c r="A7" s="8"/>
      <c r="B7" s="125" t="s">
        <v>147</v>
      </c>
      <c r="C7" s="123" t="s">
        <v>135</v>
      </c>
      <c r="D7" s="16" t="s">
        <v>136</v>
      </c>
      <c r="E7" s="163"/>
      <c r="F7" s="161"/>
      <c r="G7" s="22">
        <v>2</v>
      </c>
      <c r="H7" s="19" t="s">
        <v>47</v>
      </c>
      <c r="I7" s="20" t="e">
        <f>((E15+E16+E17)/E6)*100</f>
        <v>#DIV/0!</v>
      </c>
      <c r="J7" s="23">
        <f>IF(E6&lt;=0,0, IF((I7)&lt;=0,0,IF(I7&lt;2,1,IF(I7&gt;8,3,2))))</f>
        <v>0</v>
      </c>
      <c r="K7" s="29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3.8" x14ac:dyDescent="0.25">
      <c r="A8" s="8"/>
      <c r="B8" s="125" t="s">
        <v>148</v>
      </c>
      <c r="C8" s="123" t="s">
        <v>6</v>
      </c>
      <c r="D8" s="16" t="s">
        <v>16</v>
      </c>
      <c r="E8" s="163"/>
      <c r="F8" s="161"/>
      <c r="G8" s="22">
        <v>3</v>
      </c>
      <c r="H8" s="19" t="s">
        <v>23</v>
      </c>
      <c r="I8" s="20" t="e">
        <f>(E34/(E31+E33))*100</f>
        <v>#DIV/0!</v>
      </c>
      <c r="J8" s="23">
        <f>IF((E31+E33)&lt;=0,1,IF(I8&lt;15,1,IF(I8&gt;30,3,2)))</f>
        <v>1</v>
      </c>
      <c r="K8" s="29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3.8" x14ac:dyDescent="0.25">
      <c r="A9" s="8"/>
      <c r="B9" s="125" t="s">
        <v>149</v>
      </c>
      <c r="C9" s="123" t="s">
        <v>10</v>
      </c>
      <c r="D9" s="16" t="s">
        <v>17</v>
      </c>
      <c r="E9" s="163"/>
      <c r="F9" s="172"/>
      <c r="G9" s="22">
        <v>4</v>
      </c>
      <c r="H9" s="19" t="s">
        <v>22</v>
      </c>
      <c r="I9" s="20" t="e">
        <f>((E40+E35+E36)/(E30+E32))*100</f>
        <v>#DIV/0!</v>
      </c>
      <c r="J9" s="23">
        <f>IF(E40+E36+E35&lt;=0,0, IF(E30+E32&lt;=0,0, IF(I9&lt;6,1, IF(I9&gt;15,3,2))))</f>
        <v>0</v>
      </c>
      <c r="K9" s="29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3.8" x14ac:dyDescent="0.25">
      <c r="A10" s="8"/>
      <c r="B10" s="125" t="s">
        <v>150</v>
      </c>
      <c r="C10" s="123" t="s">
        <v>11</v>
      </c>
      <c r="D10" s="16" t="s">
        <v>99</v>
      </c>
      <c r="E10" s="163"/>
      <c r="F10" s="172"/>
      <c r="G10" s="22">
        <v>5</v>
      </c>
      <c r="H10" s="19" t="s">
        <v>24</v>
      </c>
      <c r="I10" s="20" t="e">
        <f>((E18-E20-E22-E19)/E14)*100</f>
        <v>#DIV/0!</v>
      </c>
      <c r="J10" s="23">
        <f>IF(E14&lt;=0,0, IF((I10)&gt;=100,0,IF(I10&lt;55,3,IF(I10&gt;70,1,2))))</f>
        <v>0</v>
      </c>
      <c r="K10" s="29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3.8" x14ac:dyDescent="0.25">
      <c r="A11" s="8"/>
      <c r="B11" s="125" t="s">
        <v>151</v>
      </c>
      <c r="C11" s="123" t="s">
        <v>14</v>
      </c>
      <c r="D11" s="16" t="s">
        <v>100</v>
      </c>
      <c r="E11" s="163"/>
      <c r="F11" s="172"/>
      <c r="G11" s="22">
        <v>6</v>
      </c>
      <c r="H11" s="19" t="s">
        <v>19</v>
      </c>
      <c r="I11" s="20" t="e">
        <f>(E38+E37)/E39</f>
        <v>#DIV/0!</v>
      </c>
      <c r="J11" s="23">
        <f>IF(AND(E39=0,(E38+E37)&lt;=0),0, IF(E39=0,3, IF(I11&lt;=0,0, IF(I11&lt;1.1,1,IF(I11&gt;2.1,3,2)))))</f>
        <v>0</v>
      </c>
      <c r="K11" s="29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3.8" x14ac:dyDescent="0.25">
      <c r="A12" s="8"/>
      <c r="B12" s="125" t="s">
        <v>152</v>
      </c>
      <c r="C12" s="123" t="s">
        <v>12</v>
      </c>
      <c r="D12" s="16" t="s">
        <v>101</v>
      </c>
      <c r="E12" s="163"/>
      <c r="F12" s="172"/>
      <c r="G12" s="22">
        <v>7</v>
      </c>
      <c r="H12" s="19" t="s">
        <v>21</v>
      </c>
      <c r="I12" s="20" t="e">
        <f>(E18-E20-E22-E19-E12)/(E40+E35+E36)</f>
        <v>#DIV/0!</v>
      </c>
      <c r="J12" s="23">
        <f>IF((E40+E35+E36)&lt;=0,0,IF(I12&lt;5,3,IF(I12&gt;7,1,2)))</f>
        <v>0</v>
      </c>
      <c r="K12" s="29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3.8" x14ac:dyDescent="0.25">
      <c r="A13" s="8"/>
      <c r="B13" s="125" t="s">
        <v>153</v>
      </c>
      <c r="C13" s="123" t="s">
        <v>7</v>
      </c>
      <c r="D13" s="16" t="s">
        <v>102</v>
      </c>
      <c r="E13" s="163"/>
      <c r="F13" s="172"/>
      <c r="G13" s="22">
        <v>8</v>
      </c>
      <c r="H13" s="19" t="s">
        <v>20</v>
      </c>
      <c r="I13" s="20" t="e">
        <f>(E8+E13-E21-E23-E24-E25-E20)/E9</f>
        <v>#DIV/0!</v>
      </c>
      <c r="J13" s="23">
        <f>IF((E9)&lt;=0,1,IF(I13&lt;0.5,1,IF(I13&gt;0.7,3,2)))</f>
        <v>1</v>
      </c>
      <c r="K13" s="29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3.8" x14ac:dyDescent="0.25">
      <c r="A14" s="8"/>
      <c r="B14" s="125"/>
      <c r="C14" s="123" t="s">
        <v>2</v>
      </c>
      <c r="D14" s="16" t="s">
        <v>103</v>
      </c>
      <c r="E14" s="163"/>
      <c r="F14" s="172"/>
      <c r="G14" s="22">
        <v>9</v>
      </c>
      <c r="H14" s="19" t="s">
        <v>137</v>
      </c>
      <c r="I14" s="20" t="e">
        <f>(E10-E11+E12)/(E21-E22+E23+E24)</f>
        <v>#DIV/0!</v>
      </c>
      <c r="J14" s="23">
        <f>IF(AND((E10-E11+E12)=0,(E21-E22+E23+E24)=0),1,IF((E21-E22+E23+E24)&lt;=0,3,IF(I14&lt;1,1,IF(I14&gt;1.5,3,2))))</f>
        <v>1</v>
      </c>
      <c r="K14" s="29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3.8" x14ac:dyDescent="0.25">
      <c r="A15" s="8"/>
      <c r="B15" s="125" t="s">
        <v>154</v>
      </c>
      <c r="C15" s="123" t="s">
        <v>146</v>
      </c>
      <c r="D15" s="16" t="s">
        <v>120</v>
      </c>
      <c r="E15" s="163"/>
      <c r="F15" s="172"/>
      <c r="G15" s="22">
        <v>10</v>
      </c>
      <c r="H15" s="19" t="s">
        <v>138</v>
      </c>
      <c r="I15" s="20" t="e">
        <f>((E7-'2014-ÚČ'!E6+E35)/'2014-ÚČ'!E6)*100</f>
        <v>#DIV/0!</v>
      </c>
      <c r="J15" s="23">
        <f>IF(AND(E7=0,E35=0,'2014-ÚČ'!E6=0),0, IF('2014-ÚČ'!E6=0,3, IF(I15&lt;=0,0, IF(I15&lt;2.51,1, IF(I15&gt;5,3,2)))))</f>
        <v>0</v>
      </c>
      <c r="K15" s="29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6.8" thickBot="1" x14ac:dyDescent="0.35">
      <c r="A16" s="8"/>
      <c r="B16" s="125" t="s">
        <v>155</v>
      </c>
      <c r="C16" s="123" t="s">
        <v>0</v>
      </c>
      <c r="D16" s="16" t="s">
        <v>121</v>
      </c>
      <c r="E16" s="163"/>
      <c r="F16" s="172"/>
      <c r="G16" s="24" t="s">
        <v>53</v>
      </c>
      <c r="H16" s="25" t="s">
        <v>144</v>
      </c>
      <c r="I16" s="25"/>
      <c r="J16" s="26">
        <f>SUM(J6:J15)</f>
        <v>3</v>
      </c>
      <c r="K16" s="9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4.4" thickTop="1" x14ac:dyDescent="0.25">
      <c r="A17" s="8"/>
      <c r="B17" s="125" t="s">
        <v>156</v>
      </c>
      <c r="C17" s="123" t="s">
        <v>1</v>
      </c>
      <c r="D17" s="16" t="s">
        <v>118</v>
      </c>
      <c r="E17" s="163"/>
      <c r="F17" s="172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3.8" x14ac:dyDescent="0.25">
      <c r="A18" s="8"/>
      <c r="B18" s="125" t="s">
        <v>157</v>
      </c>
      <c r="C18" s="123" t="s">
        <v>3</v>
      </c>
      <c r="D18" s="16" t="s">
        <v>122</v>
      </c>
      <c r="E18" s="163"/>
      <c r="F18" s="172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3.8" x14ac:dyDescent="0.25">
      <c r="A19" s="8"/>
      <c r="B19" s="125" t="s">
        <v>158</v>
      </c>
      <c r="C19" s="123" t="s">
        <v>4</v>
      </c>
      <c r="D19" s="16" t="s">
        <v>131</v>
      </c>
      <c r="E19" s="163"/>
      <c r="F19" s="172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3.8" x14ac:dyDescent="0.25">
      <c r="A20" s="8"/>
      <c r="B20" s="125" t="s">
        <v>174</v>
      </c>
      <c r="C20" s="123" t="s">
        <v>13</v>
      </c>
      <c r="D20" s="16" t="s">
        <v>50</v>
      </c>
      <c r="E20" s="163"/>
      <c r="F20" s="172"/>
      <c r="G20" s="7"/>
      <c r="H20" s="7"/>
      <c r="I20" s="7"/>
      <c r="J20" s="105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3.8" x14ac:dyDescent="0.25">
      <c r="A21" s="8"/>
      <c r="B21" s="125" t="s">
        <v>159</v>
      </c>
      <c r="C21" s="123" t="s">
        <v>8</v>
      </c>
      <c r="D21" s="16" t="s">
        <v>132</v>
      </c>
      <c r="E21" s="163"/>
      <c r="F21" s="172"/>
      <c r="G21" s="7"/>
      <c r="H21" s="7"/>
      <c r="I21" s="7"/>
      <c r="J21" s="105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3.8" x14ac:dyDescent="0.25">
      <c r="A22" s="8"/>
      <c r="B22" s="125" t="s">
        <v>160</v>
      </c>
      <c r="C22" s="123" t="s">
        <v>13</v>
      </c>
      <c r="D22" s="16" t="s">
        <v>133</v>
      </c>
      <c r="E22" s="163"/>
      <c r="F22" s="172"/>
      <c r="G22" s="7"/>
      <c r="H22" s="7"/>
      <c r="I22" s="104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3.8" x14ac:dyDescent="0.25">
      <c r="A23" s="8"/>
      <c r="B23" s="125" t="s">
        <v>175</v>
      </c>
      <c r="C23" s="123" t="s">
        <v>119</v>
      </c>
      <c r="D23" s="16" t="s">
        <v>124</v>
      </c>
      <c r="E23" s="163"/>
      <c r="F23" s="172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3.8" x14ac:dyDescent="0.25">
      <c r="A24" s="8"/>
      <c r="B24" s="125" t="s">
        <v>161</v>
      </c>
      <c r="C24" s="123" t="s">
        <v>9</v>
      </c>
      <c r="D24" s="16" t="s">
        <v>125</v>
      </c>
      <c r="E24" s="163"/>
      <c r="F24" s="172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4.4" thickBot="1" x14ac:dyDescent="0.3">
      <c r="A25" s="8"/>
      <c r="B25" s="126" t="s">
        <v>162</v>
      </c>
      <c r="C25" s="124" t="s">
        <v>7</v>
      </c>
      <c r="D25" s="18" t="s">
        <v>134</v>
      </c>
      <c r="E25" s="165"/>
      <c r="F25" s="172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4.4" thickTop="1" x14ac:dyDescent="0.25">
      <c r="A26" s="8"/>
      <c r="B26" s="8"/>
      <c r="C26" s="7"/>
      <c r="D26" s="7"/>
      <c r="E26" s="161"/>
      <c r="F26" s="172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3.8" x14ac:dyDescent="0.25">
      <c r="A27" s="8"/>
      <c r="B27" s="13"/>
      <c r="C27" s="27" t="s">
        <v>304</v>
      </c>
      <c r="D27" s="13"/>
      <c r="E27" s="166"/>
      <c r="F27" s="172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4.4" thickBot="1" x14ac:dyDescent="0.3">
      <c r="A28" s="8"/>
      <c r="B28" s="8"/>
      <c r="C28" s="7"/>
      <c r="D28" s="7"/>
      <c r="E28" s="161"/>
      <c r="F28" s="172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42" thickTop="1" x14ac:dyDescent="0.25">
      <c r="A29" s="8"/>
      <c r="B29" s="194" t="s">
        <v>173</v>
      </c>
      <c r="C29" s="201" t="s">
        <v>25</v>
      </c>
      <c r="D29" s="195" t="s">
        <v>26</v>
      </c>
      <c r="E29" s="162" t="s">
        <v>27</v>
      </c>
      <c r="F29" s="172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3.8" x14ac:dyDescent="0.25">
      <c r="A30" s="8"/>
      <c r="B30" s="127" t="s">
        <v>163</v>
      </c>
      <c r="C30" s="129" t="s">
        <v>29</v>
      </c>
      <c r="D30" s="16" t="s">
        <v>28</v>
      </c>
      <c r="E30" s="163"/>
      <c r="F30" s="172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3.8" x14ac:dyDescent="0.25">
      <c r="A31" s="8"/>
      <c r="B31" s="127" t="s">
        <v>164</v>
      </c>
      <c r="C31" s="129" t="s">
        <v>30</v>
      </c>
      <c r="D31" s="16" t="s">
        <v>33</v>
      </c>
      <c r="E31" s="163"/>
      <c r="F31" s="172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3.8" x14ac:dyDescent="0.25">
      <c r="A32" s="8"/>
      <c r="B32" s="127" t="s">
        <v>165</v>
      </c>
      <c r="C32" s="129" t="s">
        <v>31</v>
      </c>
      <c r="D32" s="16" t="s">
        <v>32</v>
      </c>
      <c r="E32" s="163"/>
      <c r="F32" s="172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3.8" x14ac:dyDescent="0.25">
      <c r="A33" s="8"/>
      <c r="B33" s="127" t="s">
        <v>157</v>
      </c>
      <c r="C33" s="129" t="s">
        <v>34</v>
      </c>
      <c r="D33" s="16" t="s">
        <v>35</v>
      </c>
      <c r="E33" s="163"/>
      <c r="F33" s="172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3.8" x14ac:dyDescent="0.25">
      <c r="A34" s="8"/>
      <c r="B34" s="127" t="s">
        <v>166</v>
      </c>
      <c r="C34" s="129" t="s">
        <v>36</v>
      </c>
      <c r="D34" s="16" t="s">
        <v>37</v>
      </c>
      <c r="E34" s="163"/>
      <c r="F34" s="172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3.8" x14ac:dyDescent="0.25">
      <c r="A35" s="8"/>
      <c r="B35" s="127" t="s">
        <v>167</v>
      </c>
      <c r="C35" s="129" t="s">
        <v>5</v>
      </c>
      <c r="D35" s="16" t="s">
        <v>38</v>
      </c>
      <c r="E35" s="163"/>
      <c r="F35" s="172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3.8" x14ac:dyDescent="0.25">
      <c r="A36" s="8"/>
      <c r="B36" s="127" t="s">
        <v>168</v>
      </c>
      <c r="C36" s="129" t="s">
        <v>130</v>
      </c>
      <c r="D36" s="16" t="s">
        <v>129</v>
      </c>
      <c r="E36" s="163"/>
      <c r="F36" s="172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27.6" customHeight="1" x14ac:dyDescent="0.25">
      <c r="A37" s="8"/>
      <c r="B37" s="127" t="s">
        <v>169</v>
      </c>
      <c r="C37" s="130" t="s">
        <v>39</v>
      </c>
      <c r="D37" s="21" t="s">
        <v>40</v>
      </c>
      <c r="E37" s="163"/>
      <c r="F37" s="172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3.8" x14ac:dyDescent="0.25">
      <c r="A38" s="8"/>
      <c r="B38" s="127" t="s">
        <v>172</v>
      </c>
      <c r="C38" s="129" t="s">
        <v>41</v>
      </c>
      <c r="D38" s="16" t="s">
        <v>42</v>
      </c>
      <c r="E38" s="167"/>
      <c r="F38" s="172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3.8" x14ac:dyDescent="0.25">
      <c r="A39" s="8"/>
      <c r="B39" s="127" t="s">
        <v>170</v>
      </c>
      <c r="C39" s="129" t="s">
        <v>43</v>
      </c>
      <c r="D39" s="16" t="s">
        <v>44</v>
      </c>
      <c r="E39" s="167"/>
      <c r="F39" s="172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4.4" thickBot="1" x14ac:dyDescent="0.3">
      <c r="A40" s="8"/>
      <c r="B40" s="128" t="s">
        <v>171</v>
      </c>
      <c r="C40" s="131" t="s">
        <v>127</v>
      </c>
      <c r="D40" s="18" t="s">
        <v>128</v>
      </c>
      <c r="E40" s="168"/>
      <c r="F40" s="172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4.4" thickTop="1" x14ac:dyDescent="0.25">
      <c r="A41" s="8"/>
      <c r="B41" s="8"/>
      <c r="C41" s="29"/>
      <c r="D41" s="28"/>
      <c r="E41" s="169"/>
      <c r="F41" s="172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3.8" x14ac:dyDescent="0.25">
      <c r="A42" s="8"/>
      <c r="B42" s="8"/>
      <c r="C42" s="7"/>
      <c r="D42" s="14"/>
      <c r="E42" s="161"/>
      <c r="F42" s="172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3.8" x14ac:dyDescent="0.25">
      <c r="C43" s="1"/>
      <c r="D43" s="3"/>
      <c r="E43" s="171"/>
      <c r="F43" s="17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3.8" x14ac:dyDescent="0.25">
      <c r="C44" s="1"/>
      <c r="D44" s="3"/>
      <c r="E44" s="171"/>
      <c r="F44" s="17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3.8" x14ac:dyDescent="0.25">
      <c r="C45" s="1"/>
      <c r="D45" s="3"/>
      <c r="E45" s="171"/>
      <c r="F45" s="17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3.8" x14ac:dyDescent="0.25">
      <c r="C46" s="1"/>
      <c r="D46" s="3"/>
      <c r="E46" s="171"/>
      <c r="F46" s="17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3.8" x14ac:dyDescent="0.25">
      <c r="C47" s="1"/>
      <c r="D47" s="3"/>
      <c r="E47" s="171"/>
      <c r="F47" s="17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3.8" x14ac:dyDescent="0.25">
      <c r="C48" s="1"/>
      <c r="D48" s="3"/>
      <c r="E48" s="171"/>
      <c r="F48" s="17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3:100" ht="13.8" x14ac:dyDescent="0.25">
      <c r="C49" s="1"/>
      <c r="D49" s="3"/>
      <c r="E49" s="171"/>
      <c r="F49" s="17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3:100" ht="13.8" x14ac:dyDescent="0.25">
      <c r="C50" s="1"/>
      <c r="D50" s="3"/>
      <c r="E50" s="171"/>
      <c r="F50" s="17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3:100" ht="13.8" x14ac:dyDescent="0.25">
      <c r="C51" s="1"/>
      <c r="D51" s="3"/>
      <c r="E51" s="171"/>
      <c r="F51" s="17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3:100" ht="13.8" x14ac:dyDescent="0.25">
      <c r="C52" s="1"/>
      <c r="D52" s="3"/>
      <c r="E52" s="171"/>
      <c r="F52" s="17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3:100" ht="13.8" x14ac:dyDescent="0.25">
      <c r="C53" s="1"/>
      <c r="D53" s="3"/>
      <c r="E53" s="171"/>
      <c r="F53" s="17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3:100" ht="13.8" x14ac:dyDescent="0.25">
      <c r="C54" s="1"/>
      <c r="D54" s="3"/>
      <c r="E54" s="171"/>
      <c r="F54" s="17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3:100" ht="13.8" x14ac:dyDescent="0.25">
      <c r="C55" s="1"/>
      <c r="D55" s="3"/>
      <c r="E55" s="171"/>
      <c r="F55" s="17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3:100" ht="13.8" x14ac:dyDescent="0.25">
      <c r="C56" s="1"/>
      <c r="D56" s="3"/>
      <c r="E56" s="171"/>
      <c r="F56" s="17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3:100" ht="13.8" x14ac:dyDescent="0.25">
      <c r="C57" s="1"/>
      <c r="D57" s="3"/>
      <c r="E57" s="171"/>
      <c r="F57" s="17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3:100" ht="13.8" x14ac:dyDescent="0.25">
      <c r="C58" s="1"/>
      <c r="D58" s="3"/>
      <c r="E58" s="171"/>
      <c r="F58" s="17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3:100" ht="13.8" x14ac:dyDescent="0.25">
      <c r="C59" s="1"/>
      <c r="D59" s="3"/>
      <c r="E59" s="171"/>
      <c r="F59" s="17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3:100" ht="13.8" x14ac:dyDescent="0.25">
      <c r="C60" s="1"/>
      <c r="D60" s="3"/>
      <c r="E60" s="171"/>
      <c r="F60" s="17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3:100" ht="13.8" x14ac:dyDescent="0.25">
      <c r="C61" s="1"/>
      <c r="D61" s="3"/>
      <c r="E61" s="171"/>
      <c r="F61" s="17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3:100" ht="13.8" x14ac:dyDescent="0.25">
      <c r="C62" s="1"/>
      <c r="D62" s="3"/>
      <c r="E62" s="171"/>
      <c r="F62" s="17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3:100" ht="13.8" x14ac:dyDescent="0.25">
      <c r="C63" s="1"/>
      <c r="D63" s="3"/>
      <c r="E63" s="171"/>
      <c r="F63" s="17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3:100" ht="13.8" x14ac:dyDescent="0.25">
      <c r="C64" s="1"/>
      <c r="D64" s="3"/>
      <c r="E64" s="171"/>
      <c r="F64" s="17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3.8" x14ac:dyDescent="0.25">
      <c r="C65" s="1"/>
      <c r="D65" s="3"/>
      <c r="E65" s="171"/>
      <c r="F65" s="17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3.8" x14ac:dyDescent="0.25">
      <c r="C66" s="1"/>
      <c r="D66" s="3"/>
      <c r="E66" s="171"/>
      <c r="F66" s="17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3.8" x14ac:dyDescent="0.25">
      <c r="C67" s="1"/>
      <c r="D67" s="3"/>
      <c r="E67" s="171"/>
      <c r="F67" s="17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3.8" x14ac:dyDescent="0.25">
      <c r="C68" s="1"/>
      <c r="D68" s="3"/>
      <c r="E68" s="171"/>
      <c r="F68" s="17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3.8" x14ac:dyDescent="0.25">
      <c r="C69" s="1"/>
      <c r="D69" s="3"/>
      <c r="E69" s="171"/>
      <c r="F69" s="17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3.8" x14ac:dyDescent="0.25">
      <c r="C70" s="1"/>
      <c r="D70" s="3"/>
      <c r="E70" s="171"/>
      <c r="F70" s="17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3.8" x14ac:dyDescent="0.25">
      <c r="C71" s="1"/>
      <c r="D71" s="3"/>
      <c r="E71" s="171"/>
      <c r="F71" s="17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3.8" x14ac:dyDescent="0.25">
      <c r="C72" s="1"/>
      <c r="D72" s="3"/>
      <c r="E72" s="171"/>
      <c r="F72" s="17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3.8" x14ac:dyDescent="0.25">
      <c r="C73" s="1"/>
      <c r="D73" s="3"/>
      <c r="E73" s="171"/>
      <c r="F73" s="17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3.8" x14ac:dyDescent="0.25">
      <c r="C74" s="1"/>
      <c r="D74" s="3"/>
      <c r="E74" s="171"/>
      <c r="F74" s="17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3.8" x14ac:dyDescent="0.25">
      <c r="C75" s="1"/>
      <c r="D75" s="3"/>
      <c r="E75" s="171"/>
      <c r="F75" s="17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3.8" x14ac:dyDescent="0.25">
      <c r="C76" s="1"/>
      <c r="D76" s="3"/>
      <c r="E76" s="171"/>
      <c r="F76" s="17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3.8" x14ac:dyDescent="0.25">
      <c r="C77" s="1"/>
      <c r="D77" s="3"/>
      <c r="E77" s="171"/>
      <c r="F77" s="17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3.8" x14ac:dyDescent="0.25">
      <c r="C78" s="1"/>
      <c r="D78" s="3"/>
      <c r="E78" s="171"/>
      <c r="F78" s="17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3.8" x14ac:dyDescent="0.25">
      <c r="C79" s="1"/>
      <c r="D79" s="3"/>
      <c r="E79" s="171"/>
      <c r="F79" s="17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3.8" x14ac:dyDescent="0.25">
      <c r="C80" s="1"/>
      <c r="D80" s="3"/>
      <c r="E80" s="171"/>
      <c r="F80" s="17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3.8" x14ac:dyDescent="0.25">
      <c r="C81" s="1"/>
      <c r="D81" s="3"/>
      <c r="E81" s="171"/>
      <c r="F81" s="17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3.8" x14ac:dyDescent="0.25">
      <c r="C82" s="1"/>
      <c r="D82" s="3"/>
      <c r="E82" s="171"/>
      <c r="F82" s="17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3.8" x14ac:dyDescent="0.25">
      <c r="C83" s="1"/>
      <c r="D83" s="3"/>
      <c r="E83" s="171"/>
      <c r="F83" s="17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3.8" x14ac:dyDescent="0.25">
      <c r="C84" s="1"/>
      <c r="D84" s="3"/>
      <c r="E84" s="171"/>
      <c r="F84" s="17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3.8" x14ac:dyDescent="0.25">
      <c r="C85" s="1"/>
      <c r="D85" s="3"/>
      <c r="E85" s="171"/>
      <c r="F85" s="17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3.8" x14ac:dyDescent="0.25">
      <c r="C86" s="1"/>
      <c r="D86" s="3"/>
      <c r="E86" s="171"/>
      <c r="F86" s="17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3.8" x14ac:dyDescent="0.25">
      <c r="C87" s="1"/>
      <c r="D87" s="3"/>
      <c r="E87" s="171"/>
      <c r="F87" s="17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3.8" x14ac:dyDescent="0.25">
      <c r="C88" s="1"/>
      <c r="D88" s="3"/>
      <c r="E88" s="171"/>
      <c r="F88" s="17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3.8" x14ac:dyDescent="0.25">
      <c r="C89" s="1"/>
      <c r="D89" s="3"/>
      <c r="E89" s="171"/>
      <c r="F89" s="17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3.8" x14ac:dyDescent="0.25">
      <c r="C90" s="1"/>
      <c r="D90" s="3"/>
      <c r="E90" s="171"/>
      <c r="F90" s="17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3.8" x14ac:dyDescent="0.25">
      <c r="C91" s="1"/>
      <c r="D91" s="3"/>
      <c r="E91" s="171"/>
      <c r="F91" s="17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3.8" x14ac:dyDescent="0.25">
      <c r="C92" s="1"/>
      <c r="D92" s="3"/>
      <c r="E92" s="171"/>
      <c r="F92" s="17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3.8" x14ac:dyDescent="0.25">
      <c r="C93" s="1"/>
      <c r="D93" s="3"/>
      <c r="E93" s="171"/>
      <c r="F93" s="17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3.8" x14ac:dyDescent="0.25">
      <c r="C94" s="1"/>
      <c r="D94" s="3"/>
      <c r="E94" s="171"/>
      <c r="F94" s="17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3.8" x14ac:dyDescent="0.25">
      <c r="C95" s="1"/>
      <c r="D95" s="3"/>
      <c r="E95" s="171"/>
      <c r="F95" s="17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3.8" x14ac:dyDescent="0.25">
      <c r="C96" s="1"/>
      <c r="D96" s="3"/>
      <c r="E96" s="171"/>
      <c r="F96" s="17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3.8" x14ac:dyDescent="0.25">
      <c r="C97" s="1"/>
      <c r="D97" s="3"/>
      <c r="E97" s="171"/>
      <c r="F97" s="17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3.8" x14ac:dyDescent="0.25">
      <c r="C98" s="1"/>
      <c r="D98" s="3"/>
      <c r="E98" s="171"/>
      <c r="F98" s="17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3.8" x14ac:dyDescent="0.25">
      <c r="C99" s="1"/>
      <c r="D99" s="3"/>
      <c r="E99" s="171"/>
      <c r="F99" s="17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3.8" x14ac:dyDescent="0.25">
      <c r="C100" s="1"/>
      <c r="D100" s="3"/>
      <c r="E100" s="171"/>
      <c r="F100" s="17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3.8" x14ac:dyDescent="0.25">
      <c r="C101" s="1"/>
      <c r="D101" s="3"/>
      <c r="E101" s="171"/>
      <c r="F101" s="17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3.8" x14ac:dyDescent="0.25">
      <c r="C102" s="1"/>
      <c r="D102" s="3"/>
      <c r="E102" s="171"/>
      <c r="F102" s="17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3.8" x14ac:dyDescent="0.25">
      <c r="C103" s="1"/>
      <c r="D103" s="3"/>
      <c r="E103" s="171"/>
      <c r="F103" s="17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3.8" x14ac:dyDescent="0.25">
      <c r="C104" s="1"/>
      <c r="D104" s="3"/>
      <c r="E104" s="171"/>
      <c r="F104" s="17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3.8" x14ac:dyDescent="0.25">
      <c r="C105" s="1"/>
      <c r="D105" s="3"/>
      <c r="E105" s="171"/>
      <c r="F105" s="17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3.8" x14ac:dyDescent="0.25">
      <c r="C106" s="1"/>
      <c r="D106" s="3"/>
      <c r="E106" s="171"/>
      <c r="F106" s="17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3.8" x14ac:dyDescent="0.25">
      <c r="C107" s="1"/>
      <c r="D107" s="3"/>
      <c r="E107" s="171"/>
      <c r="F107" s="17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3.8" x14ac:dyDescent="0.25">
      <c r="C108" s="1"/>
      <c r="D108" s="3"/>
      <c r="E108" s="171"/>
      <c r="F108" s="17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3.8" x14ac:dyDescent="0.25">
      <c r="C109" s="1"/>
      <c r="D109" s="3"/>
      <c r="E109" s="171"/>
      <c r="F109" s="17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3.8" x14ac:dyDescent="0.25">
      <c r="C110" s="1"/>
      <c r="D110" s="3"/>
      <c r="E110" s="171"/>
      <c r="F110" s="17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3.8" x14ac:dyDescent="0.25">
      <c r="C111" s="1"/>
      <c r="D111" s="3"/>
      <c r="E111" s="171"/>
      <c r="F111" s="17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3.8" x14ac:dyDescent="0.25">
      <c r="C112" s="1"/>
      <c r="D112" s="3"/>
      <c r="E112" s="171"/>
      <c r="F112" s="17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3.8" x14ac:dyDescent="0.25">
      <c r="C113" s="1"/>
      <c r="D113" s="3"/>
      <c r="E113" s="171"/>
      <c r="F113" s="17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3.8" x14ac:dyDescent="0.25">
      <c r="C114" s="1"/>
      <c r="D114" s="3"/>
      <c r="E114" s="171"/>
      <c r="F114" s="17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3.8" x14ac:dyDescent="0.25">
      <c r="C115" s="1"/>
      <c r="D115" s="3"/>
      <c r="E115" s="171"/>
      <c r="F115" s="17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3.8" x14ac:dyDescent="0.25">
      <c r="C116" s="1"/>
      <c r="D116" s="3"/>
      <c r="E116" s="171"/>
      <c r="F116" s="17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3.8" x14ac:dyDescent="0.25">
      <c r="C117" s="1"/>
      <c r="D117" s="3"/>
      <c r="E117" s="171"/>
      <c r="F117" s="17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3.8" x14ac:dyDescent="0.25">
      <c r="C118" s="1"/>
      <c r="D118" s="3"/>
      <c r="E118" s="171"/>
      <c r="F118" s="17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3.8" x14ac:dyDescent="0.25">
      <c r="C119" s="1"/>
      <c r="D119" s="3"/>
      <c r="E119" s="171"/>
      <c r="F119" s="17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3.8" x14ac:dyDescent="0.25">
      <c r="C120" s="1"/>
      <c r="D120" s="3"/>
      <c r="E120" s="171"/>
      <c r="F120" s="17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3.8" x14ac:dyDescent="0.25">
      <c r="C121" s="1"/>
      <c r="D121" s="3"/>
      <c r="E121" s="171"/>
      <c r="F121" s="17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3.8" x14ac:dyDescent="0.25">
      <c r="C122" s="1"/>
      <c r="D122" s="3"/>
      <c r="E122" s="171"/>
      <c r="F122" s="17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3.8" x14ac:dyDescent="0.25">
      <c r="C123" s="1"/>
      <c r="D123" s="3"/>
      <c r="E123" s="171"/>
      <c r="F123" s="17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3.8" x14ac:dyDescent="0.25">
      <c r="C124" s="1"/>
      <c r="D124" s="3"/>
      <c r="E124" s="171"/>
      <c r="F124" s="17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3.8" x14ac:dyDescent="0.25">
      <c r="C125" s="1"/>
      <c r="D125" s="3"/>
      <c r="E125" s="171"/>
      <c r="F125" s="17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3.8" x14ac:dyDescent="0.25">
      <c r="C126" s="1"/>
      <c r="D126" s="3"/>
      <c r="E126" s="171"/>
      <c r="F126" s="17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3.8" x14ac:dyDescent="0.25">
      <c r="C127" s="1"/>
      <c r="D127" s="3"/>
      <c r="E127" s="171"/>
      <c r="F127" s="17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3.8" x14ac:dyDescent="0.25">
      <c r="C128" s="1"/>
      <c r="D128" s="3"/>
      <c r="E128" s="171"/>
      <c r="F128" s="17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3.8" x14ac:dyDescent="0.25">
      <c r="C129" s="1"/>
      <c r="D129" s="3"/>
      <c r="E129" s="171"/>
      <c r="F129" s="17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3.8" x14ac:dyDescent="0.25">
      <c r="C130" s="1"/>
      <c r="D130" s="3"/>
      <c r="E130" s="171"/>
      <c r="F130" s="17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3.8" x14ac:dyDescent="0.25">
      <c r="C131" s="1"/>
      <c r="D131" s="3"/>
      <c r="E131" s="171"/>
      <c r="F131" s="17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3.8" x14ac:dyDescent="0.25">
      <c r="C132" s="1"/>
      <c r="D132" s="3"/>
      <c r="E132" s="171"/>
      <c r="F132" s="17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3.8" x14ac:dyDescent="0.25">
      <c r="C133" s="1"/>
      <c r="D133" s="3"/>
      <c r="E133" s="171"/>
      <c r="F133" s="17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3.8" x14ac:dyDescent="0.25">
      <c r="C134" s="1"/>
      <c r="D134" s="3"/>
      <c r="E134" s="171"/>
      <c r="F134" s="17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3.8" x14ac:dyDescent="0.25">
      <c r="C135" s="1"/>
      <c r="D135" s="3"/>
      <c r="E135" s="171"/>
      <c r="F135" s="17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3.8" x14ac:dyDescent="0.25">
      <c r="C136" s="1"/>
      <c r="D136" s="3"/>
      <c r="E136" s="171"/>
      <c r="F136" s="17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3.8" x14ac:dyDescent="0.25">
      <c r="C137" s="1"/>
      <c r="D137" s="3"/>
      <c r="E137" s="171"/>
      <c r="F137" s="17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3.8" x14ac:dyDescent="0.25">
      <c r="C138" s="1"/>
      <c r="D138" s="3"/>
      <c r="E138" s="171"/>
      <c r="F138" s="17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3.8" x14ac:dyDescent="0.25">
      <c r="C139" s="1"/>
      <c r="D139" s="3"/>
      <c r="E139" s="171"/>
      <c r="F139" s="17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3.8" x14ac:dyDescent="0.25">
      <c r="C140" s="1"/>
      <c r="D140" s="3"/>
      <c r="E140" s="171"/>
      <c r="F140" s="17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3.8" x14ac:dyDescent="0.25">
      <c r="C141" s="1"/>
      <c r="D141" s="3"/>
      <c r="E141" s="171"/>
      <c r="F141" s="17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3.8" x14ac:dyDescent="0.25">
      <c r="C142" s="1"/>
      <c r="D142" s="3"/>
      <c r="E142" s="171"/>
      <c r="F142" s="17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3.8" x14ac:dyDescent="0.25">
      <c r="C143" s="1"/>
      <c r="D143" s="3"/>
      <c r="E143" s="171"/>
      <c r="F143" s="17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3.8" x14ac:dyDescent="0.25">
      <c r="C144" s="1"/>
      <c r="D144" s="3"/>
      <c r="E144" s="171"/>
      <c r="F144" s="17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3.8" x14ac:dyDescent="0.25">
      <c r="C145" s="1"/>
      <c r="D145" s="3"/>
      <c r="E145" s="171"/>
      <c r="F145" s="17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3.8" x14ac:dyDescent="0.25">
      <c r="C146" s="1"/>
      <c r="D146" s="3"/>
      <c r="E146" s="171"/>
      <c r="F146" s="17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3.8" x14ac:dyDescent="0.25">
      <c r="C147" s="1"/>
      <c r="D147" s="3"/>
      <c r="E147" s="171"/>
      <c r="F147" s="17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3.8" x14ac:dyDescent="0.25">
      <c r="C148" s="1"/>
      <c r="D148" s="3"/>
      <c r="E148" s="171"/>
      <c r="F148" s="17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3.8" x14ac:dyDescent="0.25">
      <c r="C149" s="1"/>
      <c r="D149" s="3"/>
      <c r="E149" s="171"/>
      <c r="F149" s="17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3.8" x14ac:dyDescent="0.25">
      <c r="C150" s="1"/>
      <c r="D150" s="3"/>
      <c r="E150" s="171"/>
      <c r="F150" s="17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3.8" x14ac:dyDescent="0.25">
      <c r="C151" s="1"/>
      <c r="D151" s="3"/>
      <c r="E151" s="171"/>
      <c r="F151" s="17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3.8" x14ac:dyDescent="0.25">
      <c r="C152" s="1"/>
      <c r="D152" s="3"/>
      <c r="E152" s="171"/>
      <c r="F152" s="17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3.8" x14ac:dyDescent="0.25">
      <c r="C153" s="1"/>
      <c r="D153" s="3"/>
      <c r="E153" s="171"/>
      <c r="F153" s="17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3.8" x14ac:dyDescent="0.25">
      <c r="C154" s="1"/>
      <c r="D154" s="3"/>
      <c r="E154" s="171"/>
      <c r="F154" s="17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3.8" x14ac:dyDescent="0.25">
      <c r="C155" s="1"/>
      <c r="D155" s="3"/>
      <c r="E155" s="171"/>
      <c r="F155" s="17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3.8" x14ac:dyDescent="0.25">
      <c r="C156" s="1"/>
      <c r="D156" s="3"/>
      <c r="E156" s="171"/>
      <c r="F156" s="17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3.8" x14ac:dyDescent="0.25">
      <c r="C157" s="1"/>
      <c r="D157" s="3"/>
      <c r="E157" s="171"/>
      <c r="F157" s="17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3.8" x14ac:dyDescent="0.25">
      <c r="C158" s="1"/>
      <c r="D158" s="3"/>
      <c r="E158" s="171"/>
      <c r="F158" s="17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3.8" x14ac:dyDescent="0.25">
      <c r="C159" s="1"/>
      <c r="D159" s="3"/>
      <c r="E159" s="171"/>
      <c r="F159" s="17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3.8" x14ac:dyDescent="0.25">
      <c r="C160" s="1"/>
      <c r="D160" s="3"/>
      <c r="E160" s="171"/>
      <c r="F160" s="17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3.8" x14ac:dyDescent="0.25">
      <c r="C161" s="1"/>
      <c r="D161" s="3"/>
      <c r="E161" s="171"/>
      <c r="F161" s="17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3.8" x14ac:dyDescent="0.25">
      <c r="C162" s="1"/>
      <c r="D162" s="3"/>
      <c r="E162" s="171"/>
      <c r="F162" s="17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3.8" x14ac:dyDescent="0.25">
      <c r="C163" s="1"/>
      <c r="D163" s="3"/>
      <c r="E163" s="171"/>
      <c r="F163" s="17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3.8" x14ac:dyDescent="0.25">
      <c r="C164" s="1"/>
      <c r="D164" s="3"/>
      <c r="E164" s="171"/>
      <c r="F164" s="17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3.8" x14ac:dyDescent="0.25">
      <c r="C165" s="1"/>
      <c r="D165" s="3"/>
      <c r="E165" s="171"/>
      <c r="F165" s="17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3.8" x14ac:dyDescent="0.25">
      <c r="C166" s="1"/>
      <c r="D166" s="3"/>
      <c r="E166" s="171"/>
      <c r="F166" s="17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3.8" x14ac:dyDescent="0.25">
      <c r="C167" s="1"/>
      <c r="D167" s="3"/>
      <c r="E167" s="171"/>
      <c r="F167" s="17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3.8" x14ac:dyDescent="0.25">
      <c r="C168" s="1"/>
      <c r="D168" s="3"/>
      <c r="E168" s="171"/>
      <c r="F168" s="17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3.8" x14ac:dyDescent="0.25">
      <c r="C169" s="1"/>
      <c r="D169" s="3"/>
      <c r="E169" s="171"/>
      <c r="F169" s="17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3.8" x14ac:dyDescent="0.25">
      <c r="C170" s="1"/>
      <c r="D170" s="3"/>
      <c r="E170" s="171"/>
      <c r="F170" s="17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3.8" x14ac:dyDescent="0.25">
      <c r="C171" s="1"/>
      <c r="D171" s="3"/>
      <c r="E171" s="171"/>
      <c r="F171" s="17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3.8" x14ac:dyDescent="0.25">
      <c r="C172" s="1"/>
      <c r="D172" s="3"/>
      <c r="E172" s="171"/>
      <c r="F172" s="17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3.8" x14ac:dyDescent="0.25">
      <c r="C173" s="1"/>
      <c r="D173" s="3"/>
      <c r="E173" s="171"/>
      <c r="F173" s="17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3.8" x14ac:dyDescent="0.25">
      <c r="C174" s="1"/>
      <c r="D174" s="3"/>
      <c r="E174" s="171"/>
      <c r="F174" s="17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3.8" x14ac:dyDescent="0.25">
      <c r="C175" s="1"/>
      <c r="D175" s="3"/>
      <c r="E175" s="171"/>
      <c r="F175" s="17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3.8" x14ac:dyDescent="0.25">
      <c r="C176" s="1"/>
      <c r="D176" s="3"/>
      <c r="E176" s="171"/>
      <c r="F176" s="17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3.8" x14ac:dyDescent="0.25">
      <c r="C177" s="1"/>
      <c r="D177" s="3"/>
      <c r="E177" s="171"/>
      <c r="F177" s="17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3.8" x14ac:dyDescent="0.25">
      <c r="C178" s="1"/>
      <c r="D178" s="3"/>
      <c r="E178" s="171"/>
      <c r="F178" s="17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3.8" x14ac:dyDescent="0.25">
      <c r="C179" s="1"/>
      <c r="D179" s="3"/>
      <c r="E179" s="171"/>
      <c r="F179" s="17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3.8" x14ac:dyDescent="0.25">
      <c r="C180" s="1"/>
      <c r="D180" s="3"/>
      <c r="E180" s="171"/>
      <c r="F180" s="17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3.8" x14ac:dyDescent="0.25">
      <c r="C181" s="1"/>
      <c r="D181" s="3"/>
      <c r="E181" s="171"/>
      <c r="F181" s="17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3.8" x14ac:dyDescent="0.25">
      <c r="C182" s="1"/>
      <c r="D182" s="3"/>
      <c r="E182" s="171"/>
      <c r="F182" s="17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3.8" x14ac:dyDescent="0.25">
      <c r="C183" s="1"/>
      <c r="D183" s="3"/>
      <c r="E183" s="171"/>
      <c r="F183" s="17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3.8" x14ac:dyDescent="0.25">
      <c r="C184" s="1"/>
      <c r="D184" s="3"/>
      <c r="E184" s="171"/>
      <c r="F184" s="17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3.8" x14ac:dyDescent="0.25">
      <c r="C185" s="1"/>
      <c r="D185" s="3"/>
      <c r="E185" s="171"/>
      <c r="F185" s="17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3.8" x14ac:dyDescent="0.25">
      <c r="C186" s="1"/>
      <c r="D186" s="3"/>
      <c r="E186" s="171"/>
      <c r="F186" s="17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3.8" x14ac:dyDescent="0.25">
      <c r="C187" s="1"/>
      <c r="D187" s="3"/>
      <c r="E187" s="171"/>
      <c r="F187" s="17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3.8" x14ac:dyDescent="0.25">
      <c r="C188" s="1"/>
      <c r="D188" s="3"/>
      <c r="E188" s="171"/>
      <c r="F188" s="17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3.8" x14ac:dyDescent="0.25">
      <c r="C189" s="1"/>
      <c r="D189" s="3"/>
      <c r="E189" s="171"/>
      <c r="F189" s="17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3.8" x14ac:dyDescent="0.25">
      <c r="C190" s="1"/>
      <c r="D190" s="3"/>
      <c r="E190" s="171"/>
      <c r="F190" s="17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3.8" x14ac:dyDescent="0.25">
      <c r="C191" s="1"/>
      <c r="D191" s="3"/>
      <c r="E191" s="171"/>
      <c r="F191" s="17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3.8" x14ac:dyDescent="0.25">
      <c r="C192" s="1"/>
      <c r="D192" s="3"/>
      <c r="E192" s="171"/>
      <c r="F192" s="17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3.8" x14ac:dyDescent="0.25">
      <c r="C193" s="1"/>
      <c r="D193" s="3"/>
      <c r="E193" s="171"/>
      <c r="F193" s="17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3.8" x14ac:dyDescent="0.25">
      <c r="C194" s="1"/>
      <c r="D194" s="3"/>
      <c r="E194" s="171"/>
      <c r="F194" s="17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3.8" x14ac:dyDescent="0.25">
      <c r="C195" s="1"/>
      <c r="D195" s="3"/>
      <c r="E195" s="171"/>
      <c r="F195" s="17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3.8" x14ac:dyDescent="0.25">
      <c r="C196" s="1"/>
      <c r="D196" s="3"/>
      <c r="E196" s="171"/>
      <c r="F196" s="17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3.8" x14ac:dyDescent="0.25">
      <c r="C197" s="1"/>
      <c r="D197" s="3"/>
      <c r="E197" s="171"/>
      <c r="F197" s="17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3.8" x14ac:dyDescent="0.25">
      <c r="C198" s="1"/>
      <c r="D198" s="3"/>
      <c r="E198" s="171"/>
      <c r="F198" s="17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3.8" x14ac:dyDescent="0.25">
      <c r="C199" s="1"/>
      <c r="D199" s="3"/>
      <c r="E199" s="171"/>
      <c r="F199" s="17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3.8" x14ac:dyDescent="0.25">
      <c r="C200" s="1"/>
      <c r="D200" s="3"/>
      <c r="E200" s="171"/>
      <c r="F200" s="17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3.8" x14ac:dyDescent="0.25">
      <c r="C201" s="1"/>
      <c r="D201" s="3"/>
      <c r="E201" s="171"/>
      <c r="F201" s="17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3.8" x14ac:dyDescent="0.25">
      <c r="C202" s="1"/>
      <c r="D202" s="3"/>
      <c r="E202" s="171"/>
      <c r="F202" s="17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3.8" x14ac:dyDescent="0.25">
      <c r="C203" s="1"/>
      <c r="D203" s="3"/>
      <c r="E203" s="171"/>
      <c r="F203" s="17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3.8" x14ac:dyDescent="0.25">
      <c r="C204" s="1"/>
      <c r="D204" s="3"/>
      <c r="E204" s="171"/>
      <c r="F204" s="17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3.8" x14ac:dyDescent="0.25">
      <c r="C205" s="1"/>
      <c r="D205" s="3"/>
      <c r="E205" s="171"/>
      <c r="F205" s="17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3.8" x14ac:dyDescent="0.25">
      <c r="C206" s="1"/>
      <c r="D206" s="3"/>
      <c r="E206" s="171"/>
      <c r="F206" s="17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3.8" x14ac:dyDescent="0.25">
      <c r="C207" s="1"/>
      <c r="D207" s="3"/>
      <c r="E207" s="171"/>
      <c r="F207" s="17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3.8" x14ac:dyDescent="0.25">
      <c r="C208" s="1"/>
      <c r="D208" s="3"/>
      <c r="E208" s="171"/>
      <c r="F208" s="17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3.8" x14ac:dyDescent="0.25">
      <c r="C209" s="1"/>
      <c r="D209" s="3"/>
      <c r="E209" s="171"/>
      <c r="F209" s="17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3.8" x14ac:dyDescent="0.25">
      <c r="C210" s="1"/>
      <c r="D210" s="3"/>
      <c r="E210" s="171"/>
      <c r="F210" s="17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3.8" x14ac:dyDescent="0.25">
      <c r="C211" s="1"/>
      <c r="D211" s="3"/>
      <c r="E211" s="171"/>
      <c r="F211" s="17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3.8" x14ac:dyDescent="0.25">
      <c r="C212" s="1"/>
      <c r="D212" s="3"/>
      <c r="E212" s="171"/>
      <c r="F212" s="17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3.8" x14ac:dyDescent="0.25">
      <c r="C213" s="1"/>
      <c r="D213" s="3"/>
      <c r="E213" s="171"/>
      <c r="F213" s="17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3.8" x14ac:dyDescent="0.25">
      <c r="C214" s="1"/>
      <c r="D214" s="3"/>
      <c r="E214" s="171"/>
      <c r="F214" s="17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3.8" x14ac:dyDescent="0.25">
      <c r="C215" s="1"/>
      <c r="D215" s="3"/>
      <c r="E215" s="171"/>
      <c r="F215" s="17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3.8" x14ac:dyDescent="0.25">
      <c r="C216" s="1"/>
      <c r="D216" s="3"/>
      <c r="E216" s="171"/>
      <c r="F216" s="17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3.8" x14ac:dyDescent="0.25">
      <c r="C217" s="1"/>
      <c r="D217" s="3"/>
      <c r="E217" s="171"/>
      <c r="F217" s="17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3.8" x14ac:dyDescent="0.25">
      <c r="C218" s="1"/>
      <c r="D218" s="3"/>
      <c r="E218" s="171"/>
      <c r="F218" s="17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3.8" x14ac:dyDescent="0.25">
      <c r="C219" s="1"/>
      <c r="D219" s="3"/>
      <c r="E219" s="171"/>
      <c r="F219" s="17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3.8" x14ac:dyDescent="0.25">
      <c r="C220" s="1"/>
      <c r="D220" s="3"/>
      <c r="E220" s="171"/>
      <c r="F220" s="17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3.8" x14ac:dyDescent="0.25">
      <c r="C221" s="1"/>
      <c r="D221" s="3"/>
      <c r="E221" s="171"/>
      <c r="F221" s="17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3.8" x14ac:dyDescent="0.25">
      <c r="C222" s="1"/>
      <c r="D222" s="3"/>
      <c r="E222" s="171"/>
      <c r="F222" s="17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3.8" x14ac:dyDescent="0.25">
      <c r="C223" s="1"/>
      <c r="D223" s="3"/>
      <c r="E223" s="171"/>
      <c r="F223" s="17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3.8" x14ac:dyDescent="0.25">
      <c r="C224" s="1"/>
      <c r="D224" s="3"/>
      <c r="E224" s="171"/>
      <c r="F224" s="17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3.8" x14ac:dyDescent="0.25">
      <c r="C225" s="1"/>
      <c r="D225" s="3"/>
      <c r="E225" s="171"/>
      <c r="F225" s="17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3.8" x14ac:dyDescent="0.25">
      <c r="C226" s="1"/>
      <c r="D226" s="3"/>
      <c r="E226" s="171"/>
      <c r="F226" s="17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3.8" x14ac:dyDescent="0.25">
      <c r="C227" s="1"/>
      <c r="D227" s="3"/>
      <c r="E227" s="171"/>
      <c r="F227" s="17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3.8" x14ac:dyDescent="0.25">
      <c r="C228" s="1"/>
      <c r="D228" s="3"/>
      <c r="E228" s="171"/>
      <c r="F228" s="17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3.8" x14ac:dyDescent="0.25">
      <c r="C229" s="1"/>
      <c r="D229" s="3"/>
      <c r="E229" s="171"/>
      <c r="F229" s="17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3.8" x14ac:dyDescent="0.25">
      <c r="C230" s="1"/>
      <c r="D230" s="3"/>
      <c r="E230" s="171"/>
      <c r="F230" s="17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3.8" x14ac:dyDescent="0.25">
      <c r="C231" s="1"/>
      <c r="D231" s="3"/>
      <c r="E231" s="171"/>
      <c r="F231" s="17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3.8" x14ac:dyDescent="0.25">
      <c r="C232" s="1"/>
      <c r="D232" s="3"/>
      <c r="E232" s="171"/>
      <c r="F232" s="17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3.8" x14ac:dyDescent="0.25">
      <c r="C233" s="1"/>
      <c r="D233" s="3"/>
      <c r="E233" s="171"/>
      <c r="F233" s="17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3.8" x14ac:dyDescent="0.25">
      <c r="C234" s="1"/>
      <c r="D234" s="3"/>
      <c r="E234" s="171"/>
      <c r="F234" s="17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3.8" x14ac:dyDescent="0.25">
      <c r="C235" s="1"/>
      <c r="D235" s="3"/>
      <c r="E235" s="171"/>
      <c r="F235" s="17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3.8" x14ac:dyDescent="0.25">
      <c r="C236" s="1"/>
      <c r="D236" s="3"/>
      <c r="E236" s="171"/>
      <c r="F236" s="17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3.8" x14ac:dyDescent="0.25">
      <c r="C237" s="1"/>
      <c r="D237" s="3"/>
      <c r="E237" s="171"/>
      <c r="F237" s="17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3.8" x14ac:dyDescent="0.25">
      <c r="C238" s="1"/>
      <c r="D238" s="3"/>
      <c r="E238" s="171"/>
      <c r="F238" s="17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3.8" x14ac:dyDescent="0.25">
      <c r="C239" s="1"/>
      <c r="D239" s="3"/>
      <c r="E239" s="171"/>
      <c r="F239" s="17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3.8" x14ac:dyDescent="0.25">
      <c r="C240" s="1"/>
      <c r="D240" s="3"/>
      <c r="E240" s="171"/>
      <c r="F240" s="17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3.8" x14ac:dyDescent="0.25">
      <c r="C241" s="1"/>
      <c r="D241" s="3"/>
      <c r="E241" s="171"/>
      <c r="F241" s="17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3.8" x14ac:dyDescent="0.25">
      <c r="C242" s="1"/>
      <c r="D242" s="3"/>
      <c r="E242" s="171"/>
      <c r="F242" s="17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3.8" x14ac:dyDescent="0.25">
      <c r="C243" s="1"/>
      <c r="D243" s="3"/>
      <c r="E243" s="171"/>
      <c r="F243" s="17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3.8" x14ac:dyDescent="0.25">
      <c r="C244" s="1"/>
      <c r="D244" s="3"/>
      <c r="E244" s="171"/>
      <c r="F244" s="17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3.8" x14ac:dyDescent="0.25">
      <c r="C245" s="1"/>
      <c r="D245" s="3"/>
      <c r="E245" s="171"/>
      <c r="F245" s="17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3.8" x14ac:dyDescent="0.25">
      <c r="C246" s="1"/>
      <c r="D246" s="3"/>
      <c r="E246" s="171"/>
      <c r="F246" s="17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3.8" x14ac:dyDescent="0.25">
      <c r="C247" s="1"/>
      <c r="D247" s="3"/>
      <c r="E247" s="171"/>
      <c r="F247" s="17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3.8" x14ac:dyDescent="0.25">
      <c r="C248" s="1"/>
      <c r="D248" s="3"/>
      <c r="E248" s="171"/>
      <c r="F248" s="17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3.8" x14ac:dyDescent="0.25">
      <c r="C249" s="1"/>
      <c r="D249" s="3"/>
      <c r="E249" s="171"/>
      <c r="F249" s="17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3.8" x14ac:dyDescent="0.25">
      <c r="C250" s="1"/>
      <c r="D250" s="3"/>
      <c r="E250" s="171"/>
      <c r="F250" s="17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3.8" x14ac:dyDescent="0.25">
      <c r="C251" s="1"/>
      <c r="D251" s="3"/>
      <c r="E251" s="171"/>
      <c r="F251" s="17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3.8" x14ac:dyDescent="0.25">
      <c r="C252" s="1"/>
      <c r="D252" s="3"/>
      <c r="E252" s="171"/>
      <c r="F252" s="17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3.8" x14ac:dyDescent="0.25">
      <c r="C253" s="1"/>
      <c r="D253" s="3"/>
      <c r="E253" s="171"/>
      <c r="F253" s="17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3.8" x14ac:dyDescent="0.25">
      <c r="C254" s="1"/>
      <c r="D254" s="3"/>
      <c r="E254" s="171"/>
      <c r="F254" s="17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3.8" x14ac:dyDescent="0.25">
      <c r="C255" s="1"/>
      <c r="D255" s="3"/>
      <c r="E255" s="171"/>
      <c r="F255" s="17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3.8" x14ac:dyDescent="0.25">
      <c r="C256" s="1"/>
      <c r="D256" s="3"/>
      <c r="E256" s="171"/>
      <c r="F256" s="17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4:4" x14ac:dyDescent="0.25">
      <c r="D257" s="4"/>
    </row>
    <row r="258" spans="4:4" x14ac:dyDescent="0.25">
      <c r="D258" s="4"/>
    </row>
    <row r="259" spans="4:4" x14ac:dyDescent="0.25">
      <c r="D259" s="4"/>
    </row>
    <row r="260" spans="4:4" x14ac:dyDescent="0.25">
      <c r="D260" s="4"/>
    </row>
    <row r="261" spans="4:4" x14ac:dyDescent="0.25">
      <c r="D261" s="4"/>
    </row>
    <row r="262" spans="4:4" x14ac:dyDescent="0.25">
      <c r="D262" s="4"/>
    </row>
    <row r="263" spans="4:4" x14ac:dyDescent="0.25">
      <c r="D263" s="4"/>
    </row>
    <row r="264" spans="4:4" x14ac:dyDescent="0.25">
      <c r="D264" s="4"/>
    </row>
    <row r="265" spans="4:4" x14ac:dyDescent="0.25">
      <c r="D265" s="4"/>
    </row>
    <row r="266" spans="4:4" x14ac:dyDescent="0.25">
      <c r="D266" s="4"/>
    </row>
    <row r="267" spans="4:4" x14ac:dyDescent="0.25">
      <c r="D267" s="4"/>
    </row>
    <row r="268" spans="4:4" x14ac:dyDescent="0.25">
      <c r="D268" s="4"/>
    </row>
    <row r="269" spans="4:4" x14ac:dyDescent="0.25">
      <c r="D269" s="4"/>
    </row>
    <row r="270" spans="4:4" x14ac:dyDescent="0.25">
      <c r="D270" s="4"/>
    </row>
    <row r="271" spans="4:4" x14ac:dyDescent="0.25">
      <c r="D271" s="4"/>
    </row>
    <row r="272" spans="4:4" x14ac:dyDescent="0.25">
      <c r="D272" s="4"/>
    </row>
    <row r="273" spans="4:4" x14ac:dyDescent="0.25">
      <c r="D273" s="4"/>
    </row>
    <row r="274" spans="4:4" x14ac:dyDescent="0.25">
      <c r="D274" s="4"/>
    </row>
    <row r="275" spans="4:4" x14ac:dyDescent="0.25">
      <c r="D275" s="4"/>
    </row>
    <row r="276" spans="4:4" x14ac:dyDescent="0.25">
      <c r="D276" s="4"/>
    </row>
    <row r="277" spans="4:4" x14ac:dyDescent="0.25">
      <c r="D277" s="4"/>
    </row>
    <row r="278" spans="4:4" x14ac:dyDescent="0.25">
      <c r="D278" s="4"/>
    </row>
    <row r="279" spans="4:4" x14ac:dyDescent="0.25">
      <c r="D279" s="4"/>
    </row>
    <row r="280" spans="4:4" x14ac:dyDescent="0.25">
      <c r="D280" s="4"/>
    </row>
    <row r="281" spans="4:4" x14ac:dyDescent="0.25">
      <c r="D281" s="4"/>
    </row>
    <row r="282" spans="4:4" x14ac:dyDescent="0.25">
      <c r="D282" s="4"/>
    </row>
    <row r="283" spans="4:4" x14ac:dyDescent="0.25">
      <c r="D283" s="4"/>
    </row>
    <row r="284" spans="4:4" x14ac:dyDescent="0.25">
      <c r="D284" s="4"/>
    </row>
    <row r="285" spans="4:4" x14ac:dyDescent="0.25">
      <c r="D285" s="4"/>
    </row>
    <row r="286" spans="4:4" x14ac:dyDescent="0.25">
      <c r="D286" s="4"/>
    </row>
    <row r="287" spans="4:4" x14ac:dyDescent="0.25">
      <c r="D287" s="4"/>
    </row>
    <row r="288" spans="4:4" x14ac:dyDescent="0.25">
      <c r="D288" s="4"/>
    </row>
    <row r="289" spans="4:4" x14ac:dyDescent="0.25">
      <c r="D289" s="4"/>
    </row>
    <row r="290" spans="4:4" x14ac:dyDescent="0.25">
      <c r="D290" s="4"/>
    </row>
    <row r="291" spans="4:4" x14ac:dyDescent="0.25">
      <c r="D291" s="4"/>
    </row>
    <row r="292" spans="4:4" x14ac:dyDescent="0.25">
      <c r="D292" s="4"/>
    </row>
    <row r="293" spans="4:4" x14ac:dyDescent="0.25">
      <c r="D293" s="4"/>
    </row>
    <row r="294" spans="4:4" x14ac:dyDescent="0.25">
      <c r="D294" s="4"/>
    </row>
    <row r="295" spans="4:4" x14ac:dyDescent="0.25">
      <c r="D295" s="4"/>
    </row>
    <row r="296" spans="4:4" x14ac:dyDescent="0.25">
      <c r="D296" s="4"/>
    </row>
    <row r="297" spans="4:4" x14ac:dyDescent="0.25">
      <c r="D297" s="4"/>
    </row>
    <row r="298" spans="4:4" x14ac:dyDescent="0.25">
      <c r="D298" s="4"/>
    </row>
    <row r="299" spans="4:4" x14ac:dyDescent="0.25">
      <c r="D299" s="4"/>
    </row>
    <row r="300" spans="4:4" x14ac:dyDescent="0.25">
      <c r="D300" s="4"/>
    </row>
    <row r="301" spans="4:4" x14ac:dyDescent="0.25">
      <c r="D301" s="4"/>
    </row>
    <row r="302" spans="4:4" x14ac:dyDescent="0.25">
      <c r="D302" s="4"/>
    </row>
    <row r="303" spans="4:4" x14ac:dyDescent="0.25">
      <c r="D303" s="4"/>
    </row>
    <row r="304" spans="4:4" x14ac:dyDescent="0.25">
      <c r="D304" s="4"/>
    </row>
    <row r="305" spans="4:4" x14ac:dyDescent="0.25">
      <c r="D305" s="4"/>
    </row>
    <row r="306" spans="4:4" x14ac:dyDescent="0.25">
      <c r="D306" s="4"/>
    </row>
    <row r="307" spans="4:4" x14ac:dyDescent="0.25">
      <c r="D307" s="4"/>
    </row>
    <row r="308" spans="4:4" x14ac:dyDescent="0.25">
      <c r="D308" s="4"/>
    </row>
    <row r="309" spans="4:4" x14ac:dyDescent="0.25">
      <c r="D309" s="4"/>
    </row>
    <row r="310" spans="4:4" x14ac:dyDescent="0.25">
      <c r="D310" s="4"/>
    </row>
    <row r="311" spans="4:4" x14ac:dyDescent="0.25">
      <c r="D311" s="4"/>
    </row>
    <row r="312" spans="4:4" x14ac:dyDescent="0.25">
      <c r="D312" s="4"/>
    </row>
    <row r="313" spans="4:4" x14ac:dyDescent="0.25">
      <c r="D313" s="4"/>
    </row>
    <row r="314" spans="4:4" x14ac:dyDescent="0.25">
      <c r="D314" s="4"/>
    </row>
    <row r="315" spans="4:4" x14ac:dyDescent="0.25">
      <c r="D315" s="4"/>
    </row>
    <row r="316" spans="4:4" x14ac:dyDescent="0.25">
      <c r="D316" s="4"/>
    </row>
    <row r="317" spans="4:4" x14ac:dyDescent="0.25">
      <c r="D317" s="4"/>
    </row>
    <row r="318" spans="4:4" x14ac:dyDescent="0.25">
      <c r="D318" s="4"/>
    </row>
    <row r="319" spans="4:4" x14ac:dyDescent="0.25">
      <c r="D319" s="4"/>
    </row>
    <row r="320" spans="4:4" x14ac:dyDescent="0.25">
      <c r="D320" s="4"/>
    </row>
    <row r="321" spans="4:4" x14ac:dyDescent="0.25">
      <c r="D321" s="4"/>
    </row>
    <row r="322" spans="4:4" x14ac:dyDescent="0.25">
      <c r="D322" s="4"/>
    </row>
    <row r="323" spans="4:4" x14ac:dyDescent="0.25">
      <c r="D323" s="4"/>
    </row>
    <row r="324" spans="4:4" x14ac:dyDescent="0.25">
      <c r="D324" s="4"/>
    </row>
    <row r="325" spans="4:4" x14ac:dyDescent="0.25">
      <c r="D325" s="4"/>
    </row>
    <row r="326" spans="4:4" x14ac:dyDescent="0.25">
      <c r="D326" s="4"/>
    </row>
    <row r="327" spans="4:4" x14ac:dyDescent="0.25">
      <c r="D327" s="4"/>
    </row>
    <row r="328" spans="4:4" x14ac:dyDescent="0.25">
      <c r="D328" s="4"/>
    </row>
    <row r="329" spans="4:4" x14ac:dyDescent="0.25">
      <c r="D329" s="4"/>
    </row>
    <row r="330" spans="4:4" x14ac:dyDescent="0.25">
      <c r="D330" s="4"/>
    </row>
    <row r="331" spans="4:4" x14ac:dyDescent="0.25">
      <c r="D331" s="4"/>
    </row>
    <row r="332" spans="4:4" x14ac:dyDescent="0.25">
      <c r="D332" s="4"/>
    </row>
    <row r="333" spans="4:4" x14ac:dyDescent="0.25">
      <c r="D333" s="4"/>
    </row>
    <row r="334" spans="4:4" x14ac:dyDescent="0.25">
      <c r="D334" s="4"/>
    </row>
    <row r="335" spans="4:4" x14ac:dyDescent="0.25">
      <c r="D335" s="4"/>
    </row>
    <row r="336" spans="4:4" x14ac:dyDescent="0.25">
      <c r="D336" s="4"/>
    </row>
    <row r="337" spans="4:4" x14ac:dyDescent="0.25">
      <c r="D337" s="4"/>
    </row>
    <row r="338" spans="4:4" x14ac:dyDescent="0.25">
      <c r="D338" s="4"/>
    </row>
    <row r="339" spans="4:4" x14ac:dyDescent="0.25">
      <c r="D339" s="4"/>
    </row>
    <row r="340" spans="4:4" x14ac:dyDescent="0.25">
      <c r="D340" s="4"/>
    </row>
    <row r="341" spans="4:4" x14ac:dyDescent="0.25">
      <c r="D341" s="4"/>
    </row>
    <row r="342" spans="4:4" x14ac:dyDescent="0.25">
      <c r="D342" s="4"/>
    </row>
    <row r="343" spans="4:4" x14ac:dyDescent="0.25">
      <c r="D343" s="4"/>
    </row>
    <row r="344" spans="4:4" x14ac:dyDescent="0.25">
      <c r="D344" s="4"/>
    </row>
    <row r="345" spans="4:4" x14ac:dyDescent="0.25">
      <c r="D345" s="4"/>
    </row>
    <row r="346" spans="4:4" x14ac:dyDescent="0.25">
      <c r="D346" s="4"/>
    </row>
    <row r="347" spans="4:4" x14ac:dyDescent="0.25">
      <c r="D347" s="4"/>
    </row>
    <row r="348" spans="4:4" x14ac:dyDescent="0.25">
      <c r="D348" s="4"/>
    </row>
    <row r="349" spans="4:4" x14ac:dyDescent="0.25">
      <c r="D349" s="4"/>
    </row>
    <row r="350" spans="4:4" x14ac:dyDescent="0.25">
      <c r="D350" s="4"/>
    </row>
    <row r="351" spans="4:4" x14ac:dyDescent="0.25">
      <c r="D351" s="4"/>
    </row>
    <row r="352" spans="4:4" x14ac:dyDescent="0.25">
      <c r="D352" s="4"/>
    </row>
    <row r="353" spans="4:4" x14ac:dyDescent="0.25">
      <c r="D353" s="4"/>
    </row>
    <row r="354" spans="4:4" x14ac:dyDescent="0.25">
      <c r="D354" s="4"/>
    </row>
    <row r="355" spans="4:4" x14ac:dyDescent="0.25">
      <c r="D355" s="4"/>
    </row>
    <row r="356" spans="4:4" x14ac:dyDescent="0.25">
      <c r="D356" s="4"/>
    </row>
    <row r="357" spans="4:4" x14ac:dyDescent="0.25">
      <c r="D357" s="4"/>
    </row>
    <row r="358" spans="4:4" x14ac:dyDescent="0.25">
      <c r="D358" s="4"/>
    </row>
    <row r="359" spans="4:4" x14ac:dyDescent="0.25">
      <c r="D359" s="4"/>
    </row>
    <row r="360" spans="4:4" x14ac:dyDescent="0.25">
      <c r="D360" s="4"/>
    </row>
    <row r="361" spans="4:4" x14ac:dyDescent="0.25">
      <c r="D361" s="4"/>
    </row>
    <row r="362" spans="4:4" x14ac:dyDescent="0.25">
      <c r="D362" s="4"/>
    </row>
    <row r="363" spans="4:4" x14ac:dyDescent="0.25">
      <c r="D363" s="4"/>
    </row>
    <row r="364" spans="4:4" x14ac:dyDescent="0.25">
      <c r="D364" s="4"/>
    </row>
    <row r="365" spans="4:4" x14ac:dyDescent="0.25">
      <c r="D365" s="4"/>
    </row>
    <row r="366" spans="4:4" x14ac:dyDescent="0.25">
      <c r="D366" s="4"/>
    </row>
    <row r="367" spans="4:4" x14ac:dyDescent="0.25">
      <c r="D367" s="4"/>
    </row>
    <row r="368" spans="4:4" x14ac:dyDescent="0.25">
      <c r="D368" s="4"/>
    </row>
    <row r="369" spans="4:4" x14ac:dyDescent="0.25">
      <c r="D369" s="4"/>
    </row>
    <row r="370" spans="4:4" x14ac:dyDescent="0.25">
      <c r="D370" s="4"/>
    </row>
    <row r="371" spans="4:4" x14ac:dyDescent="0.25">
      <c r="D371" s="4"/>
    </row>
    <row r="372" spans="4:4" x14ac:dyDescent="0.25">
      <c r="D372" s="4"/>
    </row>
    <row r="373" spans="4:4" x14ac:dyDescent="0.25">
      <c r="D373" s="4"/>
    </row>
    <row r="374" spans="4:4" x14ac:dyDescent="0.25">
      <c r="D374" s="4"/>
    </row>
    <row r="375" spans="4:4" x14ac:dyDescent="0.25">
      <c r="D375" s="4"/>
    </row>
    <row r="376" spans="4:4" x14ac:dyDescent="0.25">
      <c r="D376" s="4"/>
    </row>
    <row r="377" spans="4:4" x14ac:dyDescent="0.25">
      <c r="D377" s="4"/>
    </row>
    <row r="378" spans="4:4" x14ac:dyDescent="0.25">
      <c r="D378" s="4"/>
    </row>
    <row r="379" spans="4:4" x14ac:dyDescent="0.25">
      <c r="D379" s="4"/>
    </row>
    <row r="380" spans="4:4" x14ac:dyDescent="0.25">
      <c r="D380" s="4"/>
    </row>
    <row r="381" spans="4:4" x14ac:dyDescent="0.25">
      <c r="D381" s="4"/>
    </row>
    <row r="382" spans="4:4" x14ac:dyDescent="0.25">
      <c r="D382" s="4"/>
    </row>
    <row r="383" spans="4:4" x14ac:dyDescent="0.25">
      <c r="D383" s="4"/>
    </row>
  </sheetData>
  <sheetProtection formatCells="0"/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37"/>
  </sheetPr>
  <dimension ref="A1:CR348"/>
  <sheetViews>
    <sheetView zoomScale="75" zoomScaleNormal="75" workbookViewId="0">
      <selection activeCell="B1" sqref="B1"/>
    </sheetView>
  </sheetViews>
  <sheetFormatPr defaultRowHeight="13.2" x14ac:dyDescent="0.25"/>
  <cols>
    <col min="1" max="1" width="2.33203125" customWidth="1"/>
    <col min="2" max="2" width="18.6640625" customWidth="1"/>
    <col min="3" max="3" width="69.88671875" customWidth="1"/>
    <col min="4" max="4" width="8.6640625" customWidth="1"/>
    <col min="5" max="5" width="12.6640625" style="170" customWidth="1"/>
  </cols>
  <sheetData>
    <row r="1" spans="1:96" x14ac:dyDescent="0.25">
      <c r="A1" s="8"/>
      <c r="B1" s="8"/>
      <c r="C1" s="8"/>
      <c r="D1" s="8"/>
      <c r="E1" s="158"/>
      <c r="F1" s="8"/>
      <c r="G1" s="8"/>
    </row>
    <row r="2" spans="1:96" ht="13.8" x14ac:dyDescent="0.25">
      <c r="A2" s="8"/>
      <c r="B2" s="12"/>
      <c r="C2" s="27" t="s">
        <v>301</v>
      </c>
      <c r="D2" s="12"/>
      <c r="E2" s="159"/>
      <c r="F2" s="7"/>
      <c r="G2" s="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</row>
    <row r="3" spans="1:96" s="70" customFormat="1" ht="13.8" x14ac:dyDescent="0.25">
      <c r="A3" s="11"/>
      <c r="B3" s="11"/>
      <c r="C3" s="59"/>
      <c r="D3" s="68"/>
      <c r="E3" s="160"/>
      <c r="F3" s="9"/>
      <c r="G3" s="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</row>
    <row r="4" spans="1:96" ht="6.75" customHeight="1" thickBot="1" x14ac:dyDescent="0.3">
      <c r="A4" s="8"/>
      <c r="B4" s="8"/>
      <c r="C4" s="7"/>
      <c r="D4" s="7"/>
      <c r="E4" s="161"/>
      <c r="F4" s="7"/>
      <c r="G4" s="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</row>
    <row r="5" spans="1:96" ht="42" customHeight="1" thickTop="1" x14ac:dyDescent="0.25">
      <c r="A5" s="8"/>
      <c r="B5" s="194" t="s">
        <v>173</v>
      </c>
      <c r="C5" s="201" t="s">
        <v>25</v>
      </c>
      <c r="D5" s="195" t="s">
        <v>26</v>
      </c>
      <c r="E5" s="162" t="s">
        <v>27</v>
      </c>
      <c r="F5" s="7"/>
      <c r="G5" s="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</row>
    <row r="6" spans="1:96" ht="14.4" thickBot="1" x14ac:dyDescent="0.3">
      <c r="A6" s="8"/>
      <c r="B6" s="126" t="s">
        <v>147</v>
      </c>
      <c r="C6" s="124" t="s">
        <v>135</v>
      </c>
      <c r="D6" s="18" t="s">
        <v>136</v>
      </c>
      <c r="E6" s="165"/>
      <c r="F6" s="7"/>
      <c r="G6" s="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</row>
    <row r="7" spans="1:96" ht="14.4" thickTop="1" x14ac:dyDescent="0.25">
      <c r="A7" s="8"/>
      <c r="B7" s="8"/>
      <c r="C7" s="7"/>
      <c r="D7" s="7"/>
      <c r="E7" s="161"/>
      <c r="F7" s="7"/>
      <c r="G7" s="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</row>
    <row r="8" spans="1:96" ht="13.8" x14ac:dyDescent="0.25">
      <c r="C8" s="1"/>
      <c r="D8" s="3"/>
      <c r="E8" s="17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</row>
    <row r="9" spans="1:96" ht="13.8" x14ac:dyDescent="0.25">
      <c r="C9" s="1"/>
      <c r="D9" s="3"/>
      <c r="E9" s="17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</row>
    <row r="10" spans="1:96" ht="13.8" x14ac:dyDescent="0.25">
      <c r="C10" s="1"/>
      <c r="D10" s="3"/>
      <c r="E10" s="17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</row>
    <row r="11" spans="1:96" ht="13.8" x14ac:dyDescent="0.25">
      <c r="C11" s="1"/>
      <c r="D11" s="3"/>
      <c r="E11" s="17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</row>
    <row r="12" spans="1:96" ht="13.8" x14ac:dyDescent="0.25">
      <c r="C12" s="1"/>
      <c r="D12" s="3"/>
      <c r="E12" s="17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</row>
    <row r="13" spans="1:96" ht="13.8" x14ac:dyDescent="0.25">
      <c r="C13" s="1"/>
      <c r="D13" s="3"/>
      <c r="E13" s="17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</row>
    <row r="14" spans="1:96" ht="13.8" x14ac:dyDescent="0.25">
      <c r="C14" s="1"/>
      <c r="D14" s="3"/>
      <c r="E14" s="17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</row>
    <row r="15" spans="1:96" ht="13.8" x14ac:dyDescent="0.25">
      <c r="C15" s="1"/>
      <c r="D15" s="3"/>
      <c r="E15" s="17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</row>
    <row r="16" spans="1:96" ht="13.8" x14ac:dyDescent="0.25">
      <c r="C16" s="1"/>
      <c r="D16" s="3"/>
      <c r="E16" s="17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</row>
    <row r="17" spans="3:96" ht="13.8" x14ac:dyDescent="0.25">
      <c r="C17" s="1"/>
      <c r="D17" s="3"/>
      <c r="E17" s="17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</row>
    <row r="18" spans="3:96" ht="13.8" x14ac:dyDescent="0.25">
      <c r="C18" s="1"/>
      <c r="D18" s="3"/>
      <c r="E18" s="17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</row>
    <row r="19" spans="3:96" ht="13.8" x14ac:dyDescent="0.25">
      <c r="C19" s="1"/>
      <c r="D19" s="3"/>
      <c r="E19" s="17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</row>
    <row r="20" spans="3:96" ht="13.8" x14ac:dyDescent="0.25">
      <c r="C20" s="1"/>
      <c r="D20" s="3"/>
      <c r="E20" s="17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</row>
    <row r="21" spans="3:96" ht="13.8" x14ac:dyDescent="0.25">
      <c r="C21" s="1"/>
      <c r="D21" s="3"/>
      <c r="E21" s="17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</row>
    <row r="22" spans="3:96" ht="13.8" x14ac:dyDescent="0.25">
      <c r="C22" s="1"/>
      <c r="D22" s="3"/>
      <c r="E22" s="17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</row>
    <row r="23" spans="3:96" ht="13.8" x14ac:dyDescent="0.25">
      <c r="C23" s="1"/>
      <c r="D23" s="3"/>
      <c r="E23" s="17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</row>
    <row r="24" spans="3:96" ht="13.8" x14ac:dyDescent="0.25">
      <c r="C24" s="1"/>
      <c r="D24" s="3"/>
      <c r="E24" s="17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</row>
    <row r="25" spans="3:96" ht="13.8" x14ac:dyDescent="0.25">
      <c r="C25" s="1"/>
      <c r="D25" s="3"/>
      <c r="E25" s="17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</row>
    <row r="26" spans="3:96" ht="13.8" x14ac:dyDescent="0.25">
      <c r="C26" s="1"/>
      <c r="D26" s="3"/>
      <c r="E26" s="17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</row>
    <row r="27" spans="3:96" ht="13.8" x14ac:dyDescent="0.25">
      <c r="C27" s="1"/>
      <c r="D27" s="3"/>
      <c r="E27" s="17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</row>
    <row r="28" spans="3:96" ht="13.8" x14ac:dyDescent="0.25">
      <c r="C28" s="1"/>
      <c r="D28" s="3"/>
      <c r="E28" s="17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</row>
    <row r="29" spans="3:96" ht="13.8" x14ac:dyDescent="0.25">
      <c r="C29" s="1"/>
      <c r="D29" s="3"/>
      <c r="E29" s="17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</row>
    <row r="30" spans="3:96" ht="13.8" x14ac:dyDescent="0.25">
      <c r="C30" s="1"/>
      <c r="D30" s="3"/>
      <c r="E30" s="17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</row>
    <row r="31" spans="3:96" ht="13.8" x14ac:dyDescent="0.25">
      <c r="C31" s="1"/>
      <c r="D31" s="3"/>
      <c r="E31" s="17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</row>
    <row r="32" spans="3:96" ht="13.8" x14ac:dyDescent="0.25">
      <c r="C32" s="1"/>
      <c r="D32" s="3"/>
      <c r="E32" s="17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</row>
    <row r="33" spans="3:96" ht="13.8" x14ac:dyDescent="0.25">
      <c r="C33" s="1"/>
      <c r="D33" s="3"/>
      <c r="E33" s="17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</row>
    <row r="34" spans="3:96" ht="13.8" x14ac:dyDescent="0.25">
      <c r="C34" s="1"/>
      <c r="D34" s="3"/>
      <c r="E34" s="17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</row>
    <row r="35" spans="3:96" ht="13.8" x14ac:dyDescent="0.25">
      <c r="C35" s="1"/>
      <c r="D35" s="3"/>
      <c r="E35" s="17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</row>
    <row r="36" spans="3:96" ht="13.8" x14ac:dyDescent="0.25">
      <c r="C36" s="1"/>
      <c r="D36" s="3"/>
      <c r="E36" s="17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</row>
    <row r="37" spans="3:96" ht="13.8" x14ac:dyDescent="0.25">
      <c r="C37" s="1"/>
      <c r="D37" s="3"/>
      <c r="E37" s="17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</row>
    <row r="38" spans="3:96" ht="13.8" x14ac:dyDescent="0.25">
      <c r="C38" s="1"/>
      <c r="D38" s="3"/>
      <c r="E38" s="17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</row>
    <row r="39" spans="3:96" ht="13.8" x14ac:dyDescent="0.25">
      <c r="C39" s="1"/>
      <c r="D39" s="3"/>
      <c r="E39" s="17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</row>
    <row r="40" spans="3:96" ht="13.8" x14ac:dyDescent="0.25">
      <c r="C40" s="1"/>
      <c r="D40" s="3"/>
      <c r="E40" s="17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</row>
    <row r="41" spans="3:96" ht="13.8" x14ac:dyDescent="0.25">
      <c r="C41" s="1"/>
      <c r="D41" s="3"/>
      <c r="E41" s="17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</row>
    <row r="42" spans="3:96" ht="13.8" x14ac:dyDescent="0.25">
      <c r="C42" s="1"/>
      <c r="D42" s="3"/>
      <c r="E42" s="17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</row>
    <row r="43" spans="3:96" ht="13.8" x14ac:dyDescent="0.25">
      <c r="C43" s="1"/>
      <c r="D43" s="3"/>
      <c r="E43" s="17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</row>
    <row r="44" spans="3:96" ht="13.8" x14ac:dyDescent="0.25">
      <c r="C44" s="1"/>
      <c r="D44" s="3"/>
      <c r="E44" s="17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</row>
    <row r="45" spans="3:96" ht="13.8" x14ac:dyDescent="0.25">
      <c r="C45" s="1"/>
      <c r="D45" s="3"/>
      <c r="E45" s="17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</row>
    <row r="46" spans="3:96" ht="13.8" x14ac:dyDescent="0.25">
      <c r="C46" s="1"/>
      <c r="D46" s="3"/>
      <c r="E46" s="17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</row>
    <row r="47" spans="3:96" ht="13.8" x14ac:dyDescent="0.25">
      <c r="C47" s="1"/>
      <c r="D47" s="3"/>
      <c r="E47" s="17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</row>
    <row r="48" spans="3:96" ht="13.8" x14ac:dyDescent="0.25">
      <c r="C48" s="1"/>
      <c r="D48" s="3"/>
      <c r="E48" s="17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</row>
    <row r="49" spans="3:96" ht="13.8" x14ac:dyDescent="0.25">
      <c r="C49" s="1"/>
      <c r="D49" s="3"/>
      <c r="E49" s="17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</row>
    <row r="50" spans="3:96" ht="13.8" x14ac:dyDescent="0.25">
      <c r="C50" s="1"/>
      <c r="D50" s="3"/>
      <c r="E50" s="17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</row>
    <row r="51" spans="3:96" ht="13.8" x14ac:dyDescent="0.25">
      <c r="C51" s="1"/>
      <c r="D51" s="3"/>
      <c r="E51" s="17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</row>
    <row r="52" spans="3:96" ht="13.8" x14ac:dyDescent="0.25">
      <c r="C52" s="1"/>
      <c r="D52" s="3"/>
      <c r="E52" s="17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</row>
    <row r="53" spans="3:96" ht="13.8" x14ac:dyDescent="0.25">
      <c r="C53" s="1"/>
      <c r="D53" s="3"/>
      <c r="E53" s="17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</row>
    <row r="54" spans="3:96" ht="13.8" x14ac:dyDescent="0.25">
      <c r="C54" s="1"/>
      <c r="D54" s="3"/>
      <c r="E54" s="17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</row>
    <row r="55" spans="3:96" ht="13.8" x14ac:dyDescent="0.25">
      <c r="C55" s="1"/>
      <c r="D55" s="3"/>
      <c r="E55" s="17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</row>
    <row r="56" spans="3:96" ht="13.8" x14ac:dyDescent="0.25">
      <c r="C56" s="1"/>
      <c r="D56" s="3"/>
      <c r="E56" s="17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</row>
    <row r="57" spans="3:96" ht="13.8" x14ac:dyDescent="0.25">
      <c r="C57" s="1"/>
      <c r="D57" s="3"/>
      <c r="E57" s="17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</row>
    <row r="58" spans="3:96" ht="13.8" x14ac:dyDescent="0.25">
      <c r="C58" s="1"/>
      <c r="D58" s="3"/>
      <c r="E58" s="17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</row>
    <row r="59" spans="3:96" ht="13.8" x14ac:dyDescent="0.25">
      <c r="C59" s="1"/>
      <c r="D59" s="3"/>
      <c r="E59" s="17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</row>
    <row r="60" spans="3:96" ht="13.8" x14ac:dyDescent="0.25">
      <c r="C60" s="1"/>
      <c r="D60" s="3"/>
      <c r="E60" s="17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</row>
    <row r="61" spans="3:96" ht="13.8" x14ac:dyDescent="0.25">
      <c r="C61" s="1"/>
      <c r="D61" s="3"/>
      <c r="E61" s="17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</row>
    <row r="62" spans="3:96" ht="13.8" x14ac:dyDescent="0.25">
      <c r="C62" s="1"/>
      <c r="D62" s="3"/>
      <c r="E62" s="17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</row>
    <row r="63" spans="3:96" ht="13.8" x14ac:dyDescent="0.25">
      <c r="C63" s="1"/>
      <c r="D63" s="3"/>
      <c r="E63" s="17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</row>
    <row r="64" spans="3:96" ht="13.8" x14ac:dyDescent="0.25">
      <c r="C64" s="1"/>
      <c r="D64" s="3"/>
      <c r="E64" s="17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</row>
    <row r="65" spans="3:96" ht="13.8" x14ac:dyDescent="0.25">
      <c r="C65" s="1"/>
      <c r="D65" s="3"/>
      <c r="E65" s="17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</row>
    <row r="66" spans="3:96" ht="13.8" x14ac:dyDescent="0.25">
      <c r="C66" s="1"/>
      <c r="D66" s="3"/>
      <c r="E66" s="17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</row>
    <row r="67" spans="3:96" ht="13.8" x14ac:dyDescent="0.25">
      <c r="C67" s="1"/>
      <c r="D67" s="3"/>
      <c r="E67" s="17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</row>
    <row r="68" spans="3:96" ht="13.8" x14ac:dyDescent="0.25">
      <c r="C68" s="1"/>
      <c r="D68" s="3"/>
      <c r="E68" s="17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</row>
    <row r="69" spans="3:96" ht="13.8" x14ac:dyDescent="0.25">
      <c r="C69" s="1"/>
      <c r="D69" s="3"/>
      <c r="E69" s="17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</row>
    <row r="70" spans="3:96" ht="13.8" x14ac:dyDescent="0.25">
      <c r="C70" s="1"/>
      <c r="D70" s="3"/>
      <c r="E70" s="17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</row>
    <row r="71" spans="3:96" ht="13.8" x14ac:dyDescent="0.25">
      <c r="C71" s="1"/>
      <c r="D71" s="3"/>
      <c r="E71" s="17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</row>
    <row r="72" spans="3:96" ht="13.8" x14ac:dyDescent="0.25">
      <c r="C72" s="1"/>
      <c r="D72" s="3"/>
      <c r="E72" s="17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</row>
    <row r="73" spans="3:96" ht="13.8" x14ac:dyDescent="0.25">
      <c r="C73" s="1"/>
      <c r="D73" s="3"/>
      <c r="E73" s="17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</row>
    <row r="74" spans="3:96" ht="13.8" x14ac:dyDescent="0.25">
      <c r="C74" s="1"/>
      <c r="D74" s="3"/>
      <c r="E74" s="17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</row>
    <row r="75" spans="3:96" ht="13.8" x14ac:dyDescent="0.25">
      <c r="C75" s="1"/>
      <c r="D75" s="3"/>
      <c r="E75" s="17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</row>
    <row r="76" spans="3:96" ht="13.8" x14ac:dyDescent="0.25">
      <c r="C76" s="1"/>
      <c r="D76" s="3"/>
      <c r="E76" s="17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</row>
    <row r="77" spans="3:96" ht="13.8" x14ac:dyDescent="0.25">
      <c r="C77" s="1"/>
      <c r="D77" s="3"/>
      <c r="E77" s="17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</row>
    <row r="78" spans="3:96" ht="13.8" x14ac:dyDescent="0.25">
      <c r="C78" s="1"/>
      <c r="D78" s="3"/>
      <c r="E78" s="17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</row>
    <row r="79" spans="3:96" ht="13.8" x14ac:dyDescent="0.25">
      <c r="C79" s="1"/>
      <c r="D79" s="3"/>
      <c r="E79" s="17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</row>
    <row r="80" spans="3:96" ht="13.8" x14ac:dyDescent="0.25">
      <c r="C80" s="1"/>
      <c r="D80" s="3"/>
      <c r="E80" s="17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</row>
    <row r="81" spans="3:96" ht="13.8" x14ac:dyDescent="0.25">
      <c r="C81" s="1"/>
      <c r="D81" s="3"/>
      <c r="E81" s="17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</row>
    <row r="82" spans="3:96" ht="13.8" x14ac:dyDescent="0.25">
      <c r="C82" s="1"/>
      <c r="D82" s="3"/>
      <c r="E82" s="17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</row>
    <row r="83" spans="3:96" ht="13.8" x14ac:dyDescent="0.25">
      <c r="C83" s="1"/>
      <c r="D83" s="3"/>
      <c r="E83" s="17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</row>
    <row r="84" spans="3:96" ht="13.8" x14ac:dyDescent="0.25">
      <c r="C84" s="1"/>
      <c r="D84" s="3"/>
      <c r="E84" s="17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</row>
    <row r="85" spans="3:96" ht="13.8" x14ac:dyDescent="0.25">
      <c r="C85" s="1"/>
      <c r="D85" s="3"/>
      <c r="E85" s="17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</row>
    <row r="86" spans="3:96" ht="13.8" x14ac:dyDescent="0.25">
      <c r="C86" s="1"/>
      <c r="D86" s="3"/>
      <c r="E86" s="17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</row>
    <row r="87" spans="3:96" ht="13.8" x14ac:dyDescent="0.25">
      <c r="C87" s="1"/>
      <c r="D87" s="3"/>
      <c r="E87" s="17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</row>
    <row r="88" spans="3:96" ht="13.8" x14ac:dyDescent="0.25">
      <c r="C88" s="1"/>
      <c r="D88" s="3"/>
      <c r="E88" s="17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</row>
    <row r="89" spans="3:96" ht="13.8" x14ac:dyDescent="0.25">
      <c r="C89" s="1"/>
      <c r="D89" s="3"/>
      <c r="E89" s="17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</row>
    <row r="90" spans="3:96" ht="13.8" x14ac:dyDescent="0.25">
      <c r="C90" s="1"/>
      <c r="D90" s="3"/>
      <c r="E90" s="17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</row>
    <row r="91" spans="3:96" ht="13.8" x14ac:dyDescent="0.25">
      <c r="C91" s="1"/>
      <c r="D91" s="3"/>
      <c r="E91" s="17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</row>
    <row r="92" spans="3:96" ht="13.8" x14ac:dyDescent="0.25">
      <c r="C92" s="1"/>
      <c r="D92" s="3"/>
      <c r="E92" s="17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</row>
    <row r="93" spans="3:96" ht="13.8" x14ac:dyDescent="0.25">
      <c r="C93" s="1"/>
      <c r="D93" s="3"/>
      <c r="E93" s="17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</row>
    <row r="94" spans="3:96" ht="13.8" x14ac:dyDescent="0.25">
      <c r="C94" s="1"/>
      <c r="D94" s="3"/>
      <c r="E94" s="17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</row>
    <row r="95" spans="3:96" ht="13.8" x14ac:dyDescent="0.25">
      <c r="C95" s="1"/>
      <c r="D95" s="3"/>
      <c r="E95" s="17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</row>
    <row r="96" spans="3:96" ht="13.8" x14ac:dyDescent="0.25">
      <c r="C96" s="1"/>
      <c r="D96" s="3"/>
      <c r="E96" s="17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</row>
    <row r="97" spans="3:96" ht="13.8" x14ac:dyDescent="0.25">
      <c r="C97" s="1"/>
      <c r="D97" s="3"/>
      <c r="E97" s="17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</row>
    <row r="98" spans="3:96" ht="13.8" x14ac:dyDescent="0.25">
      <c r="C98" s="1"/>
      <c r="D98" s="3"/>
      <c r="E98" s="17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</row>
    <row r="99" spans="3:96" ht="13.8" x14ac:dyDescent="0.25">
      <c r="C99" s="1"/>
      <c r="D99" s="3"/>
      <c r="E99" s="17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</row>
    <row r="100" spans="3:96" ht="13.8" x14ac:dyDescent="0.25">
      <c r="C100" s="1"/>
      <c r="D100" s="3"/>
      <c r="E100" s="17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</row>
    <row r="101" spans="3:96" ht="13.8" x14ac:dyDescent="0.25">
      <c r="C101" s="1"/>
      <c r="D101" s="3"/>
      <c r="E101" s="17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</row>
    <row r="102" spans="3:96" ht="13.8" x14ac:dyDescent="0.25">
      <c r="C102" s="1"/>
      <c r="D102" s="3"/>
      <c r="E102" s="17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</row>
    <row r="103" spans="3:96" ht="13.8" x14ac:dyDescent="0.25">
      <c r="C103" s="1"/>
      <c r="D103" s="3"/>
      <c r="E103" s="17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</row>
    <row r="104" spans="3:96" ht="13.8" x14ac:dyDescent="0.25">
      <c r="C104" s="1"/>
      <c r="D104" s="3"/>
      <c r="E104" s="17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</row>
    <row r="105" spans="3:96" ht="13.8" x14ac:dyDescent="0.25">
      <c r="C105" s="1"/>
      <c r="D105" s="3"/>
      <c r="E105" s="17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</row>
    <row r="106" spans="3:96" ht="13.8" x14ac:dyDescent="0.25">
      <c r="C106" s="1"/>
      <c r="D106" s="3"/>
      <c r="E106" s="17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</row>
    <row r="107" spans="3:96" ht="13.8" x14ac:dyDescent="0.25">
      <c r="C107" s="1"/>
      <c r="D107" s="3"/>
      <c r="E107" s="17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</row>
    <row r="108" spans="3:96" ht="13.8" x14ac:dyDescent="0.25">
      <c r="C108" s="1"/>
      <c r="D108" s="3"/>
      <c r="E108" s="17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</row>
    <row r="109" spans="3:96" ht="13.8" x14ac:dyDescent="0.25">
      <c r="C109" s="1"/>
      <c r="D109" s="3"/>
      <c r="E109" s="17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</row>
    <row r="110" spans="3:96" ht="13.8" x14ac:dyDescent="0.25">
      <c r="C110" s="1"/>
      <c r="D110" s="3"/>
      <c r="E110" s="17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</row>
    <row r="111" spans="3:96" ht="13.8" x14ac:dyDescent="0.25">
      <c r="C111" s="1"/>
      <c r="D111" s="3"/>
      <c r="E111" s="17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</row>
    <row r="112" spans="3:96" ht="13.8" x14ac:dyDescent="0.25">
      <c r="C112" s="1"/>
      <c r="D112" s="3"/>
      <c r="E112" s="17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</row>
    <row r="113" spans="3:96" ht="13.8" x14ac:dyDescent="0.25">
      <c r="C113" s="1"/>
      <c r="D113" s="3"/>
      <c r="E113" s="17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</row>
    <row r="114" spans="3:96" ht="13.8" x14ac:dyDescent="0.25">
      <c r="C114" s="1"/>
      <c r="D114" s="3"/>
      <c r="E114" s="17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</row>
    <row r="115" spans="3:96" ht="13.8" x14ac:dyDescent="0.25">
      <c r="C115" s="1"/>
      <c r="D115" s="3"/>
      <c r="E115" s="17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</row>
    <row r="116" spans="3:96" ht="13.8" x14ac:dyDescent="0.25">
      <c r="C116" s="1"/>
      <c r="D116" s="3"/>
      <c r="E116" s="17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</row>
    <row r="117" spans="3:96" ht="13.8" x14ac:dyDescent="0.25">
      <c r="C117" s="1"/>
      <c r="D117" s="3"/>
      <c r="E117" s="17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</row>
    <row r="118" spans="3:96" ht="13.8" x14ac:dyDescent="0.25">
      <c r="C118" s="1"/>
      <c r="D118" s="3"/>
      <c r="E118" s="17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</row>
    <row r="119" spans="3:96" ht="13.8" x14ac:dyDescent="0.25">
      <c r="C119" s="1"/>
      <c r="D119" s="3"/>
      <c r="E119" s="17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</row>
    <row r="120" spans="3:96" ht="13.8" x14ac:dyDescent="0.25">
      <c r="C120" s="1"/>
      <c r="D120" s="3"/>
      <c r="E120" s="17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</row>
    <row r="121" spans="3:96" ht="13.8" x14ac:dyDescent="0.25">
      <c r="C121" s="1"/>
      <c r="D121" s="3"/>
      <c r="E121" s="17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</row>
    <row r="122" spans="3:96" ht="13.8" x14ac:dyDescent="0.25">
      <c r="C122" s="1"/>
      <c r="D122" s="3"/>
      <c r="E122" s="17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</row>
    <row r="123" spans="3:96" ht="13.8" x14ac:dyDescent="0.25">
      <c r="C123" s="1"/>
      <c r="D123" s="3"/>
      <c r="E123" s="17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</row>
    <row r="124" spans="3:96" ht="13.8" x14ac:dyDescent="0.25">
      <c r="C124" s="1"/>
      <c r="D124" s="3"/>
      <c r="E124" s="17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</row>
    <row r="125" spans="3:96" ht="13.8" x14ac:dyDescent="0.25">
      <c r="C125" s="1"/>
      <c r="D125" s="3"/>
      <c r="E125" s="17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</row>
    <row r="126" spans="3:96" ht="13.8" x14ac:dyDescent="0.25">
      <c r="C126" s="1"/>
      <c r="D126" s="3"/>
      <c r="E126" s="17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</row>
    <row r="127" spans="3:96" ht="13.8" x14ac:dyDescent="0.25">
      <c r="C127" s="1"/>
      <c r="D127" s="3"/>
      <c r="E127" s="17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</row>
    <row r="128" spans="3:96" ht="13.8" x14ac:dyDescent="0.25">
      <c r="C128" s="1"/>
      <c r="D128" s="3"/>
      <c r="E128" s="17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</row>
    <row r="129" spans="3:96" ht="13.8" x14ac:dyDescent="0.25">
      <c r="C129" s="1"/>
      <c r="D129" s="3"/>
      <c r="E129" s="17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</row>
    <row r="130" spans="3:96" ht="13.8" x14ac:dyDescent="0.25">
      <c r="C130" s="1"/>
      <c r="D130" s="3"/>
      <c r="E130" s="17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</row>
    <row r="131" spans="3:96" ht="13.8" x14ac:dyDescent="0.25">
      <c r="C131" s="1"/>
      <c r="D131" s="3"/>
      <c r="E131" s="17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</row>
    <row r="132" spans="3:96" ht="13.8" x14ac:dyDescent="0.25">
      <c r="C132" s="1"/>
      <c r="D132" s="3"/>
      <c r="E132" s="17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</row>
    <row r="133" spans="3:96" ht="13.8" x14ac:dyDescent="0.25">
      <c r="C133" s="1"/>
      <c r="D133" s="3"/>
      <c r="E133" s="17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</row>
    <row r="134" spans="3:96" ht="13.8" x14ac:dyDescent="0.25">
      <c r="C134" s="1"/>
      <c r="D134" s="3"/>
      <c r="E134" s="17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</row>
    <row r="135" spans="3:96" ht="13.8" x14ac:dyDescent="0.25">
      <c r="C135" s="1"/>
      <c r="D135" s="3"/>
      <c r="E135" s="17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</row>
    <row r="136" spans="3:96" ht="13.8" x14ac:dyDescent="0.25">
      <c r="C136" s="1"/>
      <c r="D136" s="3"/>
      <c r="E136" s="17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</row>
    <row r="137" spans="3:96" ht="13.8" x14ac:dyDescent="0.25">
      <c r="C137" s="1"/>
      <c r="D137" s="3"/>
      <c r="E137" s="17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</row>
    <row r="138" spans="3:96" ht="13.8" x14ac:dyDescent="0.25">
      <c r="C138" s="1"/>
      <c r="D138" s="3"/>
      <c r="E138" s="17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</row>
    <row r="139" spans="3:96" ht="13.8" x14ac:dyDescent="0.25">
      <c r="C139" s="1"/>
      <c r="D139" s="3"/>
      <c r="E139" s="17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</row>
    <row r="140" spans="3:96" ht="13.8" x14ac:dyDescent="0.25">
      <c r="C140" s="1"/>
      <c r="D140" s="3"/>
      <c r="E140" s="17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</row>
    <row r="141" spans="3:96" ht="13.8" x14ac:dyDescent="0.25">
      <c r="C141" s="1"/>
      <c r="D141" s="3"/>
      <c r="E141" s="17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</row>
    <row r="142" spans="3:96" ht="13.8" x14ac:dyDescent="0.25">
      <c r="C142" s="1"/>
      <c r="D142" s="3"/>
      <c r="E142" s="17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</row>
    <row r="143" spans="3:96" ht="13.8" x14ac:dyDescent="0.25">
      <c r="C143" s="1"/>
      <c r="D143" s="3"/>
      <c r="E143" s="17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</row>
    <row r="144" spans="3:96" ht="13.8" x14ac:dyDescent="0.25">
      <c r="C144" s="1"/>
      <c r="D144" s="3"/>
      <c r="E144" s="17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</row>
    <row r="145" spans="3:96" ht="13.8" x14ac:dyDescent="0.25">
      <c r="C145" s="1"/>
      <c r="D145" s="3"/>
      <c r="E145" s="17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</row>
    <row r="146" spans="3:96" ht="13.8" x14ac:dyDescent="0.25">
      <c r="C146" s="1"/>
      <c r="D146" s="3"/>
      <c r="E146" s="17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</row>
    <row r="147" spans="3:96" ht="13.8" x14ac:dyDescent="0.25">
      <c r="C147" s="1"/>
      <c r="D147" s="3"/>
      <c r="E147" s="17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</row>
    <row r="148" spans="3:96" ht="13.8" x14ac:dyDescent="0.25">
      <c r="C148" s="1"/>
      <c r="D148" s="3"/>
      <c r="E148" s="17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</row>
    <row r="149" spans="3:96" ht="13.8" x14ac:dyDescent="0.25">
      <c r="C149" s="1"/>
      <c r="D149" s="3"/>
      <c r="E149" s="17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</row>
    <row r="150" spans="3:96" ht="13.8" x14ac:dyDescent="0.25">
      <c r="C150" s="1"/>
      <c r="D150" s="3"/>
      <c r="E150" s="17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</row>
    <row r="151" spans="3:96" ht="13.8" x14ac:dyDescent="0.25">
      <c r="C151" s="1"/>
      <c r="D151" s="3"/>
      <c r="E151" s="17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</row>
    <row r="152" spans="3:96" ht="13.8" x14ac:dyDescent="0.25">
      <c r="C152" s="1"/>
      <c r="D152" s="3"/>
      <c r="E152" s="17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</row>
    <row r="153" spans="3:96" ht="13.8" x14ac:dyDescent="0.25">
      <c r="C153" s="1"/>
      <c r="D153" s="3"/>
      <c r="E153" s="17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</row>
    <row r="154" spans="3:96" ht="13.8" x14ac:dyDescent="0.25">
      <c r="C154" s="1"/>
      <c r="D154" s="3"/>
      <c r="E154" s="17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</row>
    <row r="155" spans="3:96" ht="13.8" x14ac:dyDescent="0.25">
      <c r="C155" s="1"/>
      <c r="D155" s="3"/>
      <c r="E155" s="17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</row>
    <row r="156" spans="3:96" ht="13.8" x14ac:dyDescent="0.25">
      <c r="C156" s="1"/>
      <c r="D156" s="3"/>
      <c r="E156" s="17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</row>
    <row r="157" spans="3:96" ht="13.8" x14ac:dyDescent="0.25">
      <c r="C157" s="1"/>
      <c r="D157" s="3"/>
      <c r="E157" s="17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</row>
    <row r="158" spans="3:96" ht="13.8" x14ac:dyDescent="0.25">
      <c r="C158" s="1"/>
      <c r="D158" s="3"/>
      <c r="E158" s="17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</row>
    <row r="159" spans="3:96" ht="13.8" x14ac:dyDescent="0.25">
      <c r="C159" s="1"/>
      <c r="D159" s="3"/>
      <c r="E159" s="17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</row>
    <row r="160" spans="3:96" ht="13.8" x14ac:dyDescent="0.25">
      <c r="C160" s="1"/>
      <c r="D160" s="3"/>
      <c r="E160" s="17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</row>
    <row r="161" spans="3:96" ht="13.8" x14ac:dyDescent="0.25">
      <c r="C161" s="1"/>
      <c r="D161" s="3"/>
      <c r="E161" s="17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</row>
    <row r="162" spans="3:96" ht="13.8" x14ac:dyDescent="0.25">
      <c r="C162" s="1"/>
      <c r="D162" s="3"/>
      <c r="E162" s="17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</row>
    <row r="163" spans="3:96" ht="13.8" x14ac:dyDescent="0.25">
      <c r="C163" s="1"/>
      <c r="D163" s="3"/>
      <c r="E163" s="17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</row>
    <row r="164" spans="3:96" ht="13.8" x14ac:dyDescent="0.25">
      <c r="C164" s="1"/>
      <c r="D164" s="3"/>
      <c r="E164" s="17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</row>
    <row r="165" spans="3:96" ht="13.8" x14ac:dyDescent="0.25">
      <c r="C165" s="1"/>
      <c r="D165" s="3"/>
      <c r="E165" s="17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</row>
    <row r="166" spans="3:96" ht="13.8" x14ac:dyDescent="0.25">
      <c r="C166" s="1"/>
      <c r="D166" s="3"/>
      <c r="E166" s="17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</row>
    <row r="167" spans="3:96" ht="13.8" x14ac:dyDescent="0.25">
      <c r="C167" s="1"/>
      <c r="D167" s="3"/>
      <c r="E167" s="17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</row>
    <row r="168" spans="3:96" ht="13.8" x14ac:dyDescent="0.25">
      <c r="C168" s="1"/>
      <c r="D168" s="3"/>
      <c r="E168" s="17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</row>
    <row r="169" spans="3:96" ht="13.8" x14ac:dyDescent="0.25">
      <c r="C169" s="1"/>
      <c r="D169" s="3"/>
      <c r="E169" s="17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</row>
    <row r="170" spans="3:96" ht="13.8" x14ac:dyDescent="0.25">
      <c r="C170" s="1"/>
      <c r="D170" s="3"/>
      <c r="E170" s="17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</row>
    <row r="171" spans="3:96" ht="13.8" x14ac:dyDescent="0.25">
      <c r="C171" s="1"/>
      <c r="D171" s="3"/>
      <c r="E171" s="17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</row>
    <row r="172" spans="3:96" ht="13.8" x14ac:dyDescent="0.25">
      <c r="C172" s="1"/>
      <c r="D172" s="3"/>
      <c r="E172" s="17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</row>
    <row r="173" spans="3:96" ht="13.8" x14ac:dyDescent="0.25">
      <c r="C173" s="1"/>
      <c r="D173" s="3"/>
      <c r="E173" s="17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</row>
    <row r="174" spans="3:96" ht="13.8" x14ac:dyDescent="0.25">
      <c r="C174" s="1"/>
      <c r="D174" s="3"/>
      <c r="E174" s="17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</row>
    <row r="175" spans="3:96" ht="13.8" x14ac:dyDescent="0.25">
      <c r="C175" s="1"/>
      <c r="D175" s="3"/>
      <c r="E175" s="17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</row>
    <row r="176" spans="3:96" ht="13.8" x14ac:dyDescent="0.25">
      <c r="C176" s="1"/>
      <c r="D176" s="3"/>
      <c r="E176" s="17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</row>
    <row r="177" spans="3:96" ht="13.8" x14ac:dyDescent="0.25">
      <c r="C177" s="1"/>
      <c r="D177" s="3"/>
      <c r="E177" s="17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</row>
    <row r="178" spans="3:96" ht="13.8" x14ac:dyDescent="0.25">
      <c r="C178" s="1"/>
      <c r="D178" s="3"/>
      <c r="E178" s="17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</row>
    <row r="179" spans="3:96" ht="13.8" x14ac:dyDescent="0.25">
      <c r="C179" s="1"/>
      <c r="D179" s="3"/>
      <c r="E179" s="17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</row>
    <row r="180" spans="3:96" ht="13.8" x14ac:dyDescent="0.25">
      <c r="C180" s="1"/>
      <c r="D180" s="3"/>
      <c r="E180" s="17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</row>
    <row r="181" spans="3:96" ht="13.8" x14ac:dyDescent="0.25">
      <c r="C181" s="1"/>
      <c r="D181" s="3"/>
      <c r="E181" s="17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</row>
    <row r="182" spans="3:96" ht="13.8" x14ac:dyDescent="0.25">
      <c r="C182" s="1"/>
      <c r="D182" s="3"/>
      <c r="E182" s="17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</row>
    <row r="183" spans="3:96" ht="13.8" x14ac:dyDescent="0.25">
      <c r="C183" s="1"/>
      <c r="D183" s="3"/>
      <c r="E183" s="17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</row>
    <row r="184" spans="3:96" ht="13.8" x14ac:dyDescent="0.25">
      <c r="C184" s="1"/>
      <c r="D184" s="3"/>
      <c r="E184" s="17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</row>
    <row r="185" spans="3:96" ht="13.8" x14ac:dyDescent="0.25">
      <c r="C185" s="1"/>
      <c r="D185" s="3"/>
      <c r="E185" s="17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</row>
    <row r="186" spans="3:96" ht="13.8" x14ac:dyDescent="0.25">
      <c r="C186" s="1"/>
      <c r="D186" s="3"/>
      <c r="E186" s="17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</row>
    <row r="187" spans="3:96" ht="13.8" x14ac:dyDescent="0.25">
      <c r="C187" s="1"/>
      <c r="D187" s="3"/>
      <c r="E187" s="17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</row>
    <row r="188" spans="3:96" ht="13.8" x14ac:dyDescent="0.25">
      <c r="C188" s="1"/>
      <c r="D188" s="3"/>
      <c r="E188" s="17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</row>
    <row r="189" spans="3:96" ht="13.8" x14ac:dyDescent="0.25">
      <c r="C189" s="1"/>
      <c r="D189" s="3"/>
      <c r="E189" s="17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</row>
    <row r="190" spans="3:96" ht="13.8" x14ac:dyDescent="0.25">
      <c r="C190" s="1"/>
      <c r="D190" s="3"/>
      <c r="E190" s="17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</row>
    <row r="191" spans="3:96" ht="13.8" x14ac:dyDescent="0.25">
      <c r="C191" s="1"/>
      <c r="D191" s="3"/>
      <c r="E191" s="17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</row>
    <row r="192" spans="3:96" ht="13.8" x14ac:dyDescent="0.25">
      <c r="C192" s="1"/>
      <c r="D192" s="3"/>
      <c r="E192" s="17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</row>
    <row r="193" spans="3:96" ht="13.8" x14ac:dyDescent="0.25">
      <c r="C193" s="1"/>
      <c r="D193" s="3"/>
      <c r="E193" s="17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</row>
    <row r="194" spans="3:96" ht="13.8" x14ac:dyDescent="0.25">
      <c r="C194" s="1"/>
      <c r="D194" s="3"/>
      <c r="E194" s="17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</row>
    <row r="195" spans="3:96" ht="13.8" x14ac:dyDescent="0.25">
      <c r="C195" s="1"/>
      <c r="D195" s="3"/>
      <c r="E195" s="17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</row>
    <row r="196" spans="3:96" ht="13.8" x14ac:dyDescent="0.25">
      <c r="C196" s="1"/>
      <c r="D196" s="3"/>
      <c r="E196" s="17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</row>
    <row r="197" spans="3:96" ht="13.8" x14ac:dyDescent="0.25">
      <c r="C197" s="1"/>
      <c r="D197" s="3"/>
      <c r="E197" s="17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</row>
    <row r="198" spans="3:96" ht="13.8" x14ac:dyDescent="0.25">
      <c r="C198" s="1"/>
      <c r="D198" s="3"/>
      <c r="E198" s="17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</row>
    <row r="199" spans="3:96" ht="13.8" x14ac:dyDescent="0.25">
      <c r="C199" s="1"/>
      <c r="D199" s="3"/>
      <c r="E199" s="17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</row>
    <row r="200" spans="3:96" ht="13.8" x14ac:dyDescent="0.25">
      <c r="C200" s="1"/>
      <c r="D200" s="3"/>
      <c r="E200" s="17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</row>
    <row r="201" spans="3:96" ht="13.8" x14ac:dyDescent="0.25">
      <c r="C201" s="1"/>
      <c r="D201" s="3"/>
      <c r="E201" s="17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</row>
    <row r="202" spans="3:96" ht="13.8" x14ac:dyDescent="0.25">
      <c r="C202" s="1"/>
      <c r="D202" s="3"/>
      <c r="E202" s="17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</row>
    <row r="203" spans="3:96" ht="13.8" x14ac:dyDescent="0.25">
      <c r="C203" s="1"/>
      <c r="D203" s="3"/>
      <c r="E203" s="17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</row>
    <row r="204" spans="3:96" ht="13.8" x14ac:dyDescent="0.25">
      <c r="C204" s="1"/>
      <c r="D204" s="3"/>
      <c r="E204" s="17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</row>
    <row r="205" spans="3:96" ht="13.8" x14ac:dyDescent="0.25">
      <c r="C205" s="1"/>
      <c r="D205" s="3"/>
      <c r="E205" s="17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</row>
    <row r="206" spans="3:96" ht="13.8" x14ac:dyDescent="0.25">
      <c r="C206" s="1"/>
      <c r="D206" s="3"/>
      <c r="E206" s="17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</row>
    <row r="207" spans="3:96" ht="13.8" x14ac:dyDescent="0.25">
      <c r="C207" s="1"/>
      <c r="D207" s="3"/>
      <c r="E207" s="17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</row>
    <row r="208" spans="3:96" ht="13.8" x14ac:dyDescent="0.25">
      <c r="C208" s="1"/>
      <c r="D208" s="3"/>
      <c r="E208" s="17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</row>
    <row r="209" spans="3:96" ht="13.8" x14ac:dyDescent="0.25">
      <c r="C209" s="1"/>
      <c r="D209" s="3"/>
      <c r="E209" s="17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</row>
    <row r="210" spans="3:96" ht="13.8" x14ac:dyDescent="0.25">
      <c r="C210" s="1"/>
      <c r="D210" s="3"/>
      <c r="E210" s="17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</row>
    <row r="211" spans="3:96" ht="13.8" x14ac:dyDescent="0.25">
      <c r="C211" s="1"/>
      <c r="D211" s="3"/>
      <c r="E211" s="17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</row>
    <row r="212" spans="3:96" ht="13.8" x14ac:dyDescent="0.25">
      <c r="C212" s="1"/>
      <c r="D212" s="3"/>
      <c r="E212" s="17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</row>
    <row r="213" spans="3:96" ht="13.8" x14ac:dyDescent="0.25">
      <c r="C213" s="1"/>
      <c r="D213" s="3"/>
      <c r="E213" s="17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</row>
    <row r="214" spans="3:96" ht="13.8" x14ac:dyDescent="0.25">
      <c r="C214" s="1"/>
      <c r="D214" s="3"/>
      <c r="E214" s="17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</row>
    <row r="215" spans="3:96" ht="13.8" x14ac:dyDescent="0.25">
      <c r="C215" s="1"/>
      <c r="D215" s="3"/>
      <c r="E215" s="17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</row>
    <row r="216" spans="3:96" ht="13.8" x14ac:dyDescent="0.25">
      <c r="C216" s="1"/>
      <c r="D216" s="3"/>
      <c r="E216" s="17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</row>
    <row r="217" spans="3:96" ht="13.8" x14ac:dyDescent="0.25">
      <c r="C217" s="1"/>
      <c r="D217" s="3"/>
      <c r="E217" s="17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</row>
    <row r="218" spans="3:96" ht="13.8" x14ac:dyDescent="0.25">
      <c r="C218" s="1"/>
      <c r="D218" s="3"/>
      <c r="E218" s="17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</row>
    <row r="219" spans="3:96" ht="13.8" x14ac:dyDescent="0.25">
      <c r="C219" s="1"/>
      <c r="D219" s="3"/>
      <c r="E219" s="17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</row>
    <row r="220" spans="3:96" ht="13.8" x14ac:dyDescent="0.25">
      <c r="C220" s="1"/>
      <c r="D220" s="3"/>
      <c r="E220" s="17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</row>
    <row r="221" spans="3:96" ht="13.8" x14ac:dyDescent="0.25">
      <c r="C221" s="1"/>
      <c r="D221" s="3"/>
      <c r="E221" s="17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</row>
    <row r="222" spans="3:96" x14ac:dyDescent="0.25">
      <c r="D222" s="4"/>
    </row>
    <row r="223" spans="3:96" x14ac:dyDescent="0.25">
      <c r="D223" s="4"/>
    </row>
    <row r="224" spans="3:96" x14ac:dyDescent="0.25">
      <c r="D224" s="4"/>
    </row>
    <row r="225" spans="4:4" x14ac:dyDescent="0.25">
      <c r="D225" s="4"/>
    </row>
    <row r="226" spans="4:4" x14ac:dyDescent="0.25">
      <c r="D226" s="4"/>
    </row>
    <row r="227" spans="4:4" x14ac:dyDescent="0.25">
      <c r="D227" s="4"/>
    </row>
    <row r="228" spans="4:4" x14ac:dyDescent="0.25">
      <c r="D228" s="4"/>
    </row>
    <row r="229" spans="4:4" x14ac:dyDescent="0.25">
      <c r="D229" s="4"/>
    </row>
    <row r="230" spans="4:4" x14ac:dyDescent="0.25">
      <c r="D230" s="4"/>
    </row>
    <row r="231" spans="4:4" x14ac:dyDescent="0.25">
      <c r="D231" s="4"/>
    </row>
    <row r="232" spans="4:4" x14ac:dyDescent="0.25">
      <c r="D232" s="4"/>
    </row>
    <row r="233" spans="4:4" x14ac:dyDescent="0.25">
      <c r="D233" s="4"/>
    </row>
    <row r="234" spans="4:4" x14ac:dyDescent="0.25">
      <c r="D234" s="4"/>
    </row>
    <row r="235" spans="4:4" x14ac:dyDescent="0.25">
      <c r="D235" s="4"/>
    </row>
    <row r="236" spans="4:4" x14ac:dyDescent="0.25">
      <c r="D236" s="4"/>
    </row>
    <row r="237" spans="4:4" x14ac:dyDescent="0.25">
      <c r="D237" s="4"/>
    </row>
    <row r="238" spans="4:4" x14ac:dyDescent="0.25">
      <c r="D238" s="4"/>
    </row>
    <row r="239" spans="4:4" x14ac:dyDescent="0.25">
      <c r="D239" s="4"/>
    </row>
    <row r="240" spans="4:4" x14ac:dyDescent="0.25">
      <c r="D240" s="4"/>
    </row>
    <row r="241" spans="4:4" x14ac:dyDescent="0.25">
      <c r="D241" s="4"/>
    </row>
    <row r="242" spans="4:4" x14ac:dyDescent="0.25">
      <c r="D242" s="4"/>
    </row>
    <row r="243" spans="4:4" x14ac:dyDescent="0.25">
      <c r="D243" s="4"/>
    </row>
    <row r="244" spans="4:4" x14ac:dyDescent="0.25">
      <c r="D244" s="4"/>
    </row>
    <row r="245" spans="4:4" x14ac:dyDescent="0.25">
      <c r="D245" s="4"/>
    </row>
    <row r="246" spans="4:4" x14ac:dyDescent="0.25">
      <c r="D246" s="4"/>
    </row>
    <row r="247" spans="4:4" x14ac:dyDescent="0.25">
      <c r="D247" s="4"/>
    </row>
    <row r="248" spans="4:4" x14ac:dyDescent="0.25">
      <c r="D248" s="4"/>
    </row>
    <row r="249" spans="4:4" x14ac:dyDescent="0.25">
      <c r="D249" s="4"/>
    </row>
    <row r="250" spans="4:4" x14ac:dyDescent="0.25">
      <c r="D250" s="4"/>
    </row>
    <row r="251" spans="4:4" x14ac:dyDescent="0.25">
      <c r="D251" s="4"/>
    </row>
    <row r="252" spans="4:4" x14ac:dyDescent="0.25">
      <c r="D252" s="4"/>
    </row>
    <row r="253" spans="4:4" x14ac:dyDescent="0.25">
      <c r="D253" s="4"/>
    </row>
    <row r="254" spans="4:4" x14ac:dyDescent="0.25">
      <c r="D254" s="4"/>
    </row>
    <row r="255" spans="4:4" x14ac:dyDescent="0.25">
      <c r="D255" s="4"/>
    </row>
    <row r="256" spans="4:4" x14ac:dyDescent="0.25">
      <c r="D256" s="4"/>
    </row>
    <row r="257" spans="4:4" x14ac:dyDescent="0.25">
      <c r="D257" s="4"/>
    </row>
    <row r="258" spans="4:4" x14ac:dyDescent="0.25">
      <c r="D258" s="4"/>
    </row>
    <row r="259" spans="4:4" x14ac:dyDescent="0.25">
      <c r="D259" s="4"/>
    </row>
    <row r="260" spans="4:4" x14ac:dyDescent="0.25">
      <c r="D260" s="4"/>
    </row>
    <row r="261" spans="4:4" x14ac:dyDescent="0.25">
      <c r="D261" s="4"/>
    </row>
    <row r="262" spans="4:4" x14ac:dyDescent="0.25">
      <c r="D262" s="4"/>
    </row>
    <row r="263" spans="4:4" x14ac:dyDescent="0.25">
      <c r="D263" s="4"/>
    </row>
    <row r="264" spans="4:4" x14ac:dyDescent="0.25">
      <c r="D264" s="4"/>
    </row>
    <row r="265" spans="4:4" x14ac:dyDescent="0.25">
      <c r="D265" s="4"/>
    </row>
    <row r="266" spans="4:4" x14ac:dyDescent="0.25">
      <c r="D266" s="4"/>
    </row>
    <row r="267" spans="4:4" x14ac:dyDescent="0.25">
      <c r="D267" s="4"/>
    </row>
    <row r="268" spans="4:4" x14ac:dyDescent="0.25">
      <c r="D268" s="4"/>
    </row>
    <row r="269" spans="4:4" x14ac:dyDescent="0.25">
      <c r="D269" s="4"/>
    </row>
    <row r="270" spans="4:4" x14ac:dyDescent="0.25">
      <c r="D270" s="4"/>
    </row>
    <row r="271" spans="4:4" x14ac:dyDescent="0.25">
      <c r="D271" s="4"/>
    </row>
    <row r="272" spans="4:4" x14ac:dyDescent="0.25">
      <c r="D272" s="4"/>
    </row>
    <row r="273" spans="4:4" x14ac:dyDescent="0.25">
      <c r="D273" s="4"/>
    </row>
    <row r="274" spans="4:4" x14ac:dyDescent="0.25">
      <c r="D274" s="4"/>
    </row>
    <row r="275" spans="4:4" x14ac:dyDescent="0.25">
      <c r="D275" s="4"/>
    </row>
    <row r="276" spans="4:4" x14ac:dyDescent="0.25">
      <c r="D276" s="4"/>
    </row>
    <row r="277" spans="4:4" x14ac:dyDescent="0.25">
      <c r="D277" s="4"/>
    </row>
    <row r="278" spans="4:4" x14ac:dyDescent="0.25">
      <c r="D278" s="4"/>
    </row>
    <row r="279" spans="4:4" x14ac:dyDescent="0.25">
      <c r="D279" s="4"/>
    </row>
    <row r="280" spans="4:4" x14ac:dyDescent="0.25">
      <c r="D280" s="4"/>
    </row>
    <row r="281" spans="4:4" x14ac:dyDescent="0.25">
      <c r="D281" s="4"/>
    </row>
    <row r="282" spans="4:4" x14ac:dyDescent="0.25">
      <c r="D282" s="4"/>
    </row>
    <row r="283" spans="4:4" x14ac:dyDescent="0.25">
      <c r="D283" s="4"/>
    </row>
    <row r="284" spans="4:4" x14ac:dyDescent="0.25">
      <c r="D284" s="4"/>
    </row>
    <row r="285" spans="4:4" x14ac:dyDescent="0.25">
      <c r="D285" s="4"/>
    </row>
    <row r="286" spans="4:4" x14ac:dyDescent="0.25">
      <c r="D286" s="4"/>
    </row>
    <row r="287" spans="4:4" x14ac:dyDescent="0.25">
      <c r="D287" s="4"/>
    </row>
    <row r="288" spans="4:4" x14ac:dyDescent="0.25">
      <c r="D288" s="4"/>
    </row>
    <row r="289" spans="4:4" x14ac:dyDescent="0.25">
      <c r="D289" s="4"/>
    </row>
    <row r="290" spans="4:4" x14ac:dyDescent="0.25">
      <c r="D290" s="4"/>
    </row>
    <row r="291" spans="4:4" x14ac:dyDescent="0.25">
      <c r="D291" s="4"/>
    </row>
    <row r="292" spans="4:4" x14ac:dyDescent="0.25">
      <c r="D292" s="4"/>
    </row>
    <row r="293" spans="4:4" x14ac:dyDescent="0.25">
      <c r="D293" s="4"/>
    </row>
    <row r="294" spans="4:4" x14ac:dyDescent="0.25">
      <c r="D294" s="4"/>
    </row>
    <row r="295" spans="4:4" x14ac:dyDescent="0.25">
      <c r="D295" s="4"/>
    </row>
    <row r="296" spans="4:4" x14ac:dyDescent="0.25">
      <c r="D296" s="4"/>
    </row>
    <row r="297" spans="4:4" x14ac:dyDescent="0.25">
      <c r="D297" s="4"/>
    </row>
    <row r="298" spans="4:4" x14ac:dyDescent="0.25">
      <c r="D298" s="4"/>
    </row>
    <row r="299" spans="4:4" x14ac:dyDescent="0.25">
      <c r="D299" s="4"/>
    </row>
    <row r="300" spans="4:4" x14ac:dyDescent="0.25">
      <c r="D300" s="4"/>
    </row>
    <row r="301" spans="4:4" x14ac:dyDescent="0.25">
      <c r="D301" s="4"/>
    </row>
    <row r="302" spans="4:4" x14ac:dyDescent="0.25">
      <c r="D302" s="4"/>
    </row>
    <row r="303" spans="4:4" x14ac:dyDescent="0.25">
      <c r="D303" s="4"/>
    </row>
    <row r="304" spans="4:4" x14ac:dyDescent="0.25">
      <c r="D304" s="4"/>
    </row>
    <row r="305" spans="4:4" x14ac:dyDescent="0.25">
      <c r="D305" s="4"/>
    </row>
    <row r="306" spans="4:4" x14ac:dyDescent="0.25">
      <c r="D306" s="4"/>
    </row>
    <row r="307" spans="4:4" x14ac:dyDescent="0.25">
      <c r="D307" s="4"/>
    </row>
    <row r="308" spans="4:4" x14ac:dyDescent="0.25">
      <c r="D308" s="4"/>
    </row>
    <row r="309" spans="4:4" x14ac:dyDescent="0.25">
      <c r="D309" s="4"/>
    </row>
    <row r="310" spans="4:4" x14ac:dyDescent="0.25">
      <c r="D310" s="4"/>
    </row>
    <row r="311" spans="4:4" x14ac:dyDescent="0.25">
      <c r="D311" s="4"/>
    </row>
    <row r="312" spans="4:4" x14ac:dyDescent="0.25">
      <c r="D312" s="4"/>
    </row>
    <row r="313" spans="4:4" x14ac:dyDescent="0.25">
      <c r="D313" s="4"/>
    </row>
    <row r="314" spans="4:4" x14ac:dyDescent="0.25">
      <c r="D314" s="4"/>
    </row>
    <row r="315" spans="4:4" x14ac:dyDescent="0.25">
      <c r="D315" s="4"/>
    </row>
    <row r="316" spans="4:4" x14ac:dyDescent="0.25">
      <c r="D316" s="4"/>
    </row>
    <row r="317" spans="4:4" x14ac:dyDescent="0.25">
      <c r="D317" s="4"/>
    </row>
    <row r="318" spans="4:4" x14ac:dyDescent="0.25">
      <c r="D318" s="4"/>
    </row>
    <row r="319" spans="4:4" x14ac:dyDescent="0.25">
      <c r="D319" s="4"/>
    </row>
    <row r="320" spans="4:4" x14ac:dyDescent="0.25">
      <c r="D320" s="4"/>
    </row>
    <row r="321" spans="4:4" x14ac:dyDescent="0.25">
      <c r="D321" s="4"/>
    </row>
    <row r="322" spans="4:4" x14ac:dyDescent="0.25">
      <c r="D322" s="4"/>
    </row>
    <row r="323" spans="4:4" x14ac:dyDescent="0.25">
      <c r="D323" s="4"/>
    </row>
    <row r="324" spans="4:4" x14ac:dyDescent="0.25">
      <c r="D324" s="4"/>
    </row>
    <row r="325" spans="4:4" x14ac:dyDescent="0.25">
      <c r="D325" s="4"/>
    </row>
    <row r="326" spans="4:4" x14ac:dyDescent="0.25">
      <c r="D326" s="4"/>
    </row>
    <row r="327" spans="4:4" x14ac:dyDescent="0.25">
      <c r="D327" s="4"/>
    </row>
    <row r="328" spans="4:4" x14ac:dyDescent="0.25">
      <c r="D328" s="4"/>
    </row>
    <row r="329" spans="4:4" x14ac:dyDescent="0.25">
      <c r="D329" s="4"/>
    </row>
    <row r="330" spans="4:4" x14ac:dyDescent="0.25">
      <c r="D330" s="4"/>
    </row>
    <row r="331" spans="4:4" x14ac:dyDescent="0.25">
      <c r="D331" s="4"/>
    </row>
    <row r="332" spans="4:4" x14ac:dyDescent="0.25">
      <c r="D332" s="4"/>
    </row>
    <row r="333" spans="4:4" x14ac:dyDescent="0.25">
      <c r="D333" s="4"/>
    </row>
    <row r="334" spans="4:4" x14ac:dyDescent="0.25">
      <c r="D334" s="4"/>
    </row>
    <row r="335" spans="4:4" x14ac:dyDescent="0.25">
      <c r="D335" s="4"/>
    </row>
    <row r="336" spans="4:4" x14ac:dyDescent="0.25">
      <c r="D336" s="4"/>
    </row>
    <row r="337" spans="4:4" x14ac:dyDescent="0.25">
      <c r="D337" s="4"/>
    </row>
    <row r="338" spans="4:4" x14ac:dyDescent="0.25">
      <c r="D338" s="4"/>
    </row>
    <row r="339" spans="4:4" x14ac:dyDescent="0.25">
      <c r="D339" s="4"/>
    </row>
    <row r="340" spans="4:4" x14ac:dyDescent="0.25">
      <c r="D340" s="4"/>
    </row>
    <row r="341" spans="4:4" x14ac:dyDescent="0.25">
      <c r="D341" s="4"/>
    </row>
    <row r="342" spans="4:4" x14ac:dyDescent="0.25">
      <c r="D342" s="4"/>
    </row>
    <row r="343" spans="4:4" x14ac:dyDescent="0.25">
      <c r="D343" s="4"/>
    </row>
    <row r="344" spans="4:4" x14ac:dyDescent="0.25">
      <c r="D344" s="4"/>
    </row>
    <row r="345" spans="4:4" x14ac:dyDescent="0.25">
      <c r="D345" s="4"/>
    </row>
    <row r="346" spans="4:4" x14ac:dyDescent="0.25">
      <c r="D346" s="4"/>
    </row>
    <row r="347" spans="4:4" x14ac:dyDescent="0.25">
      <c r="D347" s="4"/>
    </row>
    <row r="348" spans="4:4" x14ac:dyDescent="0.25">
      <c r="D348" s="4"/>
    </row>
  </sheetData>
  <sheetProtection formatCells="0"/>
  <pageMargins left="0.78740157499999996" right="0.78740157499999996" top="0.85" bottom="0.51" header="0.44" footer="0.92"/>
  <pageSetup paperSize="9"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D81E04"/>
  </sheetPr>
  <dimension ref="A1:CU381"/>
  <sheetViews>
    <sheetView zoomScale="75" zoomScaleNormal="75" workbookViewId="0">
      <selection activeCell="B1" sqref="B1"/>
    </sheetView>
  </sheetViews>
  <sheetFormatPr defaultRowHeight="13.2" x14ac:dyDescent="0.25"/>
  <cols>
    <col min="1" max="1" width="2.33203125" customWidth="1"/>
    <col min="2" max="2" width="57.5546875" customWidth="1"/>
    <col min="3" max="3" width="8.6640625" customWidth="1"/>
    <col min="4" max="4" width="15.88671875" style="170" customWidth="1"/>
    <col min="5" max="5" width="9.109375" style="170"/>
    <col min="6" max="6" width="4" customWidth="1"/>
    <col min="7" max="7" width="45.6640625" customWidth="1"/>
    <col min="8" max="8" width="14.109375" customWidth="1"/>
    <col min="9" max="9" width="12.6640625" customWidth="1"/>
    <col min="10" max="10" width="11.88671875" customWidth="1"/>
    <col min="11" max="11" width="18.33203125" customWidth="1"/>
  </cols>
  <sheetData>
    <row r="1" spans="1:99" x14ac:dyDescent="0.25">
      <c r="A1" s="8"/>
      <c r="B1" s="8"/>
      <c r="C1" s="8"/>
      <c r="D1" s="158"/>
      <c r="E1" s="158"/>
      <c r="F1" s="8"/>
      <c r="G1" s="8"/>
      <c r="H1" s="8"/>
      <c r="I1" s="8"/>
      <c r="J1" s="8"/>
      <c r="K1" s="8"/>
      <c r="L1" s="8"/>
    </row>
    <row r="2" spans="1:99" ht="13.8" x14ac:dyDescent="0.25">
      <c r="A2" s="8"/>
      <c r="B2" s="27" t="s">
        <v>317</v>
      </c>
      <c r="C2" s="13"/>
      <c r="D2" s="166"/>
      <c r="E2" s="161"/>
      <c r="F2" s="13"/>
      <c r="G2" s="27" t="s">
        <v>315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0" customFormat="1" ht="14.4" thickBot="1" x14ac:dyDescent="0.3">
      <c r="A3" s="11"/>
      <c r="B3" s="59"/>
      <c r="C3" s="9"/>
      <c r="D3" s="172"/>
      <c r="E3" s="172"/>
      <c r="F3" s="9"/>
      <c r="G3" s="59"/>
      <c r="H3" s="9"/>
      <c r="I3" s="9"/>
      <c r="J3" s="9"/>
      <c r="K3" s="9"/>
      <c r="L3" s="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</row>
    <row r="4" spans="1:99" ht="7.5" customHeight="1" thickTop="1" thickBot="1" x14ac:dyDescent="0.3">
      <c r="A4" s="8"/>
      <c r="B4" s="7"/>
      <c r="C4" s="7"/>
      <c r="D4" s="161"/>
      <c r="E4" s="161"/>
      <c r="F4" s="64"/>
      <c r="G4" s="65"/>
      <c r="H4" s="66"/>
      <c r="I4" s="67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5">
      <c r="A5" s="8"/>
      <c r="B5" s="203" t="s">
        <v>25</v>
      </c>
      <c r="C5" s="195" t="s">
        <v>26</v>
      </c>
      <c r="D5" s="162" t="s">
        <v>66</v>
      </c>
      <c r="E5" s="161"/>
      <c r="F5" s="196" t="s">
        <v>49</v>
      </c>
      <c r="G5" s="202" t="s">
        <v>45</v>
      </c>
      <c r="H5" s="197" t="s">
        <v>46</v>
      </c>
      <c r="I5" s="198" t="s">
        <v>52</v>
      </c>
      <c r="J5" s="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3.8" x14ac:dyDescent="0.25">
      <c r="A6" s="8"/>
      <c r="B6" s="15" t="s">
        <v>126</v>
      </c>
      <c r="C6" s="16" t="s">
        <v>67</v>
      </c>
      <c r="D6" s="163"/>
      <c r="E6" s="161"/>
      <c r="F6" s="22">
        <v>1</v>
      </c>
      <c r="G6" s="19" t="s">
        <v>86</v>
      </c>
      <c r="H6" s="100" t="e">
        <f>((D20-D22)/(D6+D7+D8+D9+D10+D11+D12+D13))*100</f>
        <v>#DIV/0!</v>
      </c>
      <c r="I6" s="23">
        <f>IF((D6+D7+D8+D9+D10+D11+D12+D13)=0,0,IF((H6)&lt;=0,0,IF(H6&lt;1.5,1,IF(H6&gt;3,3,2))))</f>
        <v>0</v>
      </c>
      <c r="J6" s="29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3.8" x14ac:dyDescent="0.25">
      <c r="A7" s="8"/>
      <c r="B7" s="99" t="s">
        <v>109</v>
      </c>
      <c r="C7" s="98"/>
      <c r="D7" s="163"/>
      <c r="E7" s="161"/>
      <c r="F7" s="22">
        <v>2</v>
      </c>
      <c r="G7" s="19" t="s">
        <v>87</v>
      </c>
      <c r="H7" s="100" t="e">
        <f>((D20-D22)/((D6+D7+D8+D9+D10+D11+D12+D13)-(D14+D15)))*100</f>
        <v>#DIV/0!</v>
      </c>
      <c r="I7" s="101">
        <f>IF(AND((D20-D22)&lt;0,(D6+D7+D8+D9+D10+D11+D12+D13-D14-D15)&lt;0),0,IF(D6+D7+D8+D9+D10+D11+D12+D13-D14-D15&lt;=0,0,IF((H7)&lt;=0,0,IF(H7&lt;1.7,1,IF(H7&gt;4,3,2)))))</f>
        <v>0</v>
      </c>
      <c r="J7" s="29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3.8" x14ac:dyDescent="0.25">
      <c r="A8" s="8"/>
      <c r="B8" s="15" t="s">
        <v>75</v>
      </c>
      <c r="C8" s="16" t="s">
        <v>68</v>
      </c>
      <c r="D8" s="163"/>
      <c r="E8" s="161"/>
      <c r="F8" s="22">
        <v>3</v>
      </c>
      <c r="G8" s="19" t="s">
        <v>24</v>
      </c>
      <c r="H8" s="100" t="e">
        <f>((D14+D15)/(D6+D7+D8+D9+D10+D11+D12+D13))*100</f>
        <v>#DIV/0!</v>
      </c>
      <c r="I8" s="101">
        <f>IF((D6+D7+D8+D9+D10+D11+D12+D13)=0,0,IF((H8)&gt;=100,0,IF(H8&lt;30,3,IF(H8&gt;50,1,2))))</f>
        <v>0</v>
      </c>
      <c r="J8" s="29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3.8" x14ac:dyDescent="0.25">
      <c r="A9" s="8"/>
      <c r="B9" s="15" t="s">
        <v>76</v>
      </c>
      <c r="C9" s="16" t="s">
        <v>69</v>
      </c>
      <c r="D9" s="163"/>
      <c r="E9" s="161"/>
      <c r="F9" s="22">
        <v>4</v>
      </c>
      <c r="G9" s="19" t="s">
        <v>104</v>
      </c>
      <c r="H9" s="100" t="e">
        <f>((D6+D7+D8+D9+D10+D11+D12+D13)-(D14+D15))/(D6+D7)</f>
        <v>#DIV/0!</v>
      </c>
      <c r="I9" s="101">
        <f>IF(AND((D6+D7)=0,(D6+D7+D8+D9+D10+D11+D12+D13-D14-D15)&lt;0),0,IF((D6+D7)=0,3,IF((H9)&lt;=0,0,IF(H9&lt;0.51,1,IF(H9&gt;1,3,2)))))</f>
        <v>3</v>
      </c>
      <c r="J9" s="29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3.8" x14ac:dyDescent="0.25">
      <c r="A10" s="8"/>
      <c r="B10" s="99" t="s">
        <v>110</v>
      </c>
      <c r="C10" s="98"/>
      <c r="D10" s="163"/>
      <c r="E10" s="161"/>
      <c r="F10" s="22">
        <v>5</v>
      </c>
      <c r="G10" s="19" t="s">
        <v>88</v>
      </c>
      <c r="H10" s="110" t="e">
        <f>D19/D18</f>
        <v>#DIV/0!</v>
      </c>
      <c r="I10" s="101">
        <f>IF(AND(D18&lt;=0,D19&lt;=0),0,IF(D18&lt;=0,0,IF(H10&gt;1,0,IF(H10&lt;0.95,3,IF(H10&gt;0.99,1,2)))))</f>
        <v>0</v>
      </c>
      <c r="J10" s="29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3.8" x14ac:dyDescent="0.25">
      <c r="A11" s="8"/>
      <c r="B11" s="15" t="s">
        <v>77</v>
      </c>
      <c r="C11" s="16" t="s">
        <v>70</v>
      </c>
      <c r="D11" s="163"/>
      <c r="E11" s="161"/>
      <c r="F11" s="22">
        <v>6</v>
      </c>
      <c r="G11" s="19" t="s">
        <v>89</v>
      </c>
      <c r="H11" s="100" t="e">
        <f>(D11/D18)*360</f>
        <v>#DIV/0!</v>
      </c>
      <c r="I11" s="101">
        <f>IF(AND(D18&lt;=0,D11&lt;=0),1,IF(D18&lt;=0,1,IF(D11&lt;=0,1,IF(H11&lt;40,3,IF(H11&gt;70,1,2)))))</f>
        <v>1</v>
      </c>
      <c r="J11" s="29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3.8" x14ac:dyDescent="0.25">
      <c r="A12" s="8"/>
      <c r="B12" s="15" t="s">
        <v>271</v>
      </c>
      <c r="C12" s="16" t="s">
        <v>71</v>
      </c>
      <c r="D12" s="163"/>
      <c r="E12" s="161"/>
      <c r="F12" s="22">
        <v>7</v>
      </c>
      <c r="G12" s="19" t="s">
        <v>90</v>
      </c>
      <c r="H12" s="100" t="e">
        <f>D18/(D6+D7+D8+D9+D10+D11+D12+D13)</f>
        <v>#DIV/0!</v>
      </c>
      <c r="I12" s="101">
        <f>IF(AND(D18&lt;=0,(D6+D7+D8+D9+D10+D11+D12+D13)&lt;=0),1,IF((D6+D7+D8+D9+D10+D11+D12+D13)&lt;=0,1,IF(H12&lt;0.3,1,IF(H12&gt;1,3,2))))</f>
        <v>1</v>
      </c>
      <c r="J12" s="29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3.8" x14ac:dyDescent="0.25">
      <c r="A13" s="8"/>
      <c r="B13" s="15" t="s">
        <v>108</v>
      </c>
      <c r="C13" s="16" t="s">
        <v>72</v>
      </c>
      <c r="D13" s="163"/>
      <c r="E13" s="161"/>
      <c r="F13" s="22">
        <v>8</v>
      </c>
      <c r="G13" s="19" t="s">
        <v>139</v>
      </c>
      <c r="H13" s="100" t="e">
        <f>(D12+D8+D9+D10)/D14</f>
        <v>#DIV/0!</v>
      </c>
      <c r="I13" s="101">
        <f>IF(AND(D14&lt;=0,(D12+D8+D9+D10)&lt;=0),1,IF(D14&lt;=0,3,IF(H13&lt;0.7,1,IF(H13&gt;1.5,3,2))))</f>
        <v>1</v>
      </c>
      <c r="J13" s="29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3.8" x14ac:dyDescent="0.25">
      <c r="A14" s="8"/>
      <c r="B14" s="15" t="s">
        <v>145</v>
      </c>
      <c r="C14" s="16" t="s">
        <v>73</v>
      </c>
      <c r="D14" s="163"/>
      <c r="E14" s="161"/>
      <c r="F14" s="22">
        <v>9</v>
      </c>
      <c r="G14" s="19" t="s">
        <v>91</v>
      </c>
      <c r="H14" s="100" t="e">
        <f>(D14+D15)/D20</f>
        <v>#DIV/0!</v>
      </c>
      <c r="I14" s="101">
        <f>IF(AND((D14+D15)=0,D20&gt;0),3,IF(D20&lt;=0,0,IF(H14&gt;7,1,IF(H14&lt;0,0,IF(H14&lt;5,3,2)))))</f>
        <v>0</v>
      </c>
      <c r="J14" s="29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4.4" thickBot="1" x14ac:dyDescent="0.3">
      <c r="A15" s="8"/>
      <c r="B15" s="17" t="s">
        <v>4</v>
      </c>
      <c r="C15" s="18" t="s">
        <v>74</v>
      </c>
      <c r="D15" s="165"/>
      <c r="E15" s="161"/>
      <c r="F15" s="106">
        <v>10</v>
      </c>
      <c r="G15" s="107" t="s">
        <v>138</v>
      </c>
      <c r="H15" s="108" t="e">
        <f>(((D6+D7+D10+D13)-('2018-DE'!D6+'2018-DE'!D7+'2018-DE'!D10+'2018-DE'!D13)+D22)/('2018-DE'!D6+'2018-DE'!D7+'2018-DE'!D10+'2018-DE'!D13))*100</f>
        <v>#DIV/0!</v>
      </c>
      <c r="I15" s="109">
        <f>IF(AND((D6+D7+D10+D13)=0,D22=0,('2018-DE'!D6+'2018-DE'!D7+'2018-DE'!D10+'2018-DE'!D13)=0),0, IF(('2018-DE'!D6+'2018-DE'!D7+'2018-DE'!D10+'2018-DE'!D13)=0,3, IF(H15&lt;=0,0, IF(H15&lt;2.51,1, IF(H15&gt;5,3,2)))))</f>
        <v>0</v>
      </c>
      <c r="J15" s="29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7.399999999999999" thickTop="1" thickBot="1" x14ac:dyDescent="0.35">
      <c r="A16" s="8"/>
      <c r="B16" s="10"/>
      <c r="C16" s="28"/>
      <c r="D16" s="177"/>
      <c r="E16" s="161"/>
      <c r="F16" s="24" t="s">
        <v>53</v>
      </c>
      <c r="G16" s="25" t="s">
        <v>316</v>
      </c>
      <c r="H16" s="25"/>
      <c r="I16" s="26">
        <f>SUM(I6:I15)</f>
        <v>6</v>
      </c>
      <c r="J16" s="9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8.2" thickTop="1" x14ac:dyDescent="0.25">
      <c r="A17" s="8"/>
      <c r="B17" s="203" t="s">
        <v>25</v>
      </c>
      <c r="C17" s="195" t="s">
        <v>26</v>
      </c>
      <c r="D17" s="162" t="s">
        <v>78</v>
      </c>
      <c r="E17" s="161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4" thickBot="1" x14ac:dyDescent="0.3">
      <c r="A18" s="8"/>
      <c r="B18" s="15" t="s">
        <v>113</v>
      </c>
      <c r="C18" s="16" t="s">
        <v>79</v>
      </c>
      <c r="D18" s="163"/>
      <c r="E18" s="161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3.8" x14ac:dyDescent="0.25">
      <c r="A19" s="8"/>
      <c r="B19" s="15" t="s">
        <v>114</v>
      </c>
      <c r="C19" s="16" t="s">
        <v>80</v>
      </c>
      <c r="D19" s="163"/>
      <c r="E19" s="161"/>
      <c r="F19" s="8"/>
      <c r="G19" s="38" t="s">
        <v>84</v>
      </c>
      <c r="H19" s="39"/>
      <c r="I19" s="35"/>
      <c r="J19" s="35"/>
      <c r="K19" s="35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4" thickBot="1" x14ac:dyDescent="0.3">
      <c r="A20" s="8"/>
      <c r="B20" s="17" t="s">
        <v>141</v>
      </c>
      <c r="C20" s="18" t="s">
        <v>51</v>
      </c>
      <c r="D20" s="165"/>
      <c r="E20" s="161"/>
      <c r="F20" s="8"/>
      <c r="G20" s="40" t="s">
        <v>105</v>
      </c>
      <c r="H20" s="41"/>
      <c r="I20" s="35"/>
      <c r="J20" s="35"/>
      <c r="K20" s="35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" thickTop="1" thickBot="1" x14ac:dyDescent="0.3">
      <c r="A21" s="8"/>
      <c r="B21" s="10"/>
      <c r="C21" s="28"/>
      <c r="D21" s="177"/>
      <c r="E21" s="178"/>
      <c r="F21" s="7"/>
      <c r="G21" s="42" t="s">
        <v>106</v>
      </c>
      <c r="H21" s="43"/>
      <c r="I21" s="37"/>
      <c r="J21" s="37"/>
      <c r="K21" s="35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" thickTop="1" thickBot="1" x14ac:dyDescent="0.3">
      <c r="A22" s="8"/>
      <c r="B22" s="33" t="s">
        <v>81</v>
      </c>
      <c r="C22" s="34" t="s">
        <v>82</v>
      </c>
      <c r="D22" s="179"/>
      <c r="E22" s="178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4" thickTop="1" x14ac:dyDescent="0.25">
      <c r="A23" s="8"/>
      <c r="E23" s="180"/>
      <c r="F23" s="7"/>
      <c r="G23" s="38" t="s">
        <v>83</v>
      </c>
      <c r="H23" s="44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3.8" x14ac:dyDescent="0.25">
      <c r="A24" s="8"/>
      <c r="E24" s="180"/>
      <c r="F24" s="7"/>
      <c r="G24" s="40" t="s">
        <v>334</v>
      </c>
      <c r="H24" s="45"/>
      <c r="I24" s="36"/>
      <c r="J24" s="10"/>
      <c r="K24" s="30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4.4" thickBot="1" x14ac:dyDescent="0.3">
      <c r="A25" s="8"/>
      <c r="B25" s="10"/>
      <c r="C25" s="28"/>
      <c r="D25" s="177"/>
      <c r="E25" s="180"/>
      <c r="F25" s="7"/>
      <c r="G25" s="42" t="s">
        <v>335</v>
      </c>
      <c r="H25" s="46"/>
      <c r="I25" s="36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.4" thickBot="1" x14ac:dyDescent="0.3">
      <c r="A26" s="8"/>
      <c r="B26" s="10"/>
      <c r="C26" s="28"/>
      <c r="D26" s="177"/>
      <c r="E26" s="180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4" thickBot="1" x14ac:dyDescent="0.3">
      <c r="A27" s="8"/>
      <c r="B27" s="10"/>
      <c r="C27" s="28"/>
      <c r="D27" s="177"/>
      <c r="E27" s="180"/>
      <c r="F27" s="7"/>
      <c r="G27" s="47" t="s">
        <v>85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3.8" x14ac:dyDescent="0.25">
      <c r="A28" s="8"/>
      <c r="B28" s="10"/>
      <c r="C28" s="28"/>
      <c r="D28" s="177"/>
      <c r="E28" s="180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3.8" x14ac:dyDescent="0.25">
      <c r="A29" s="8"/>
      <c r="B29" s="10"/>
      <c r="C29" s="28"/>
      <c r="D29" s="177"/>
      <c r="E29" s="180"/>
      <c r="F29" s="7"/>
      <c r="G29" s="10" t="s">
        <v>111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3.8" x14ac:dyDescent="0.25">
      <c r="A30" s="8"/>
      <c r="B30" s="29"/>
      <c r="C30" s="31"/>
      <c r="D30" s="181"/>
      <c r="E30" s="180"/>
      <c r="F30" s="7"/>
      <c r="G30" s="10" t="s">
        <v>112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3.8" x14ac:dyDescent="0.25">
      <c r="A31" s="8"/>
      <c r="B31" s="29"/>
      <c r="C31" s="31"/>
      <c r="D31" s="181"/>
      <c r="E31" s="180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3.8" x14ac:dyDescent="0.25">
      <c r="A32" s="8"/>
      <c r="B32" s="29"/>
      <c r="C32" s="31"/>
      <c r="D32" s="181"/>
      <c r="E32" s="180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3.8" x14ac:dyDescent="0.25">
      <c r="A33" s="8"/>
      <c r="B33" s="29"/>
      <c r="C33" s="31"/>
      <c r="D33" s="181"/>
      <c r="E33" s="180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3.8" x14ac:dyDescent="0.25">
      <c r="A34" s="8"/>
      <c r="B34" s="29"/>
      <c r="C34" s="31"/>
      <c r="D34" s="181"/>
      <c r="E34" s="180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3.8" x14ac:dyDescent="0.25">
      <c r="A35" s="8"/>
      <c r="B35" s="29"/>
      <c r="C35" s="31"/>
      <c r="D35" s="181"/>
      <c r="E35" s="180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3.8" x14ac:dyDescent="0.25">
      <c r="A36" s="8"/>
      <c r="B36" s="29"/>
      <c r="C36" s="31"/>
      <c r="D36" s="181"/>
      <c r="E36" s="180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3.8" x14ac:dyDescent="0.25">
      <c r="A37" s="8"/>
      <c r="B37" s="29"/>
      <c r="C37" s="31"/>
      <c r="D37" s="181"/>
      <c r="E37" s="180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3.8" x14ac:dyDescent="0.25">
      <c r="A38" s="8"/>
      <c r="B38" s="29"/>
      <c r="C38" s="31"/>
      <c r="D38" s="181"/>
      <c r="E38" s="180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3.8" x14ac:dyDescent="0.25">
      <c r="A39" s="8"/>
      <c r="B39" s="29"/>
      <c r="C39" s="31"/>
      <c r="D39" s="181"/>
      <c r="E39" s="180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3.8" x14ac:dyDescent="0.25">
      <c r="A40" s="8"/>
      <c r="B40" s="29"/>
      <c r="C40" s="32"/>
      <c r="D40" s="180"/>
      <c r="E40" s="180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3.8" x14ac:dyDescent="0.25">
      <c r="A41" s="8"/>
      <c r="B41" s="29"/>
      <c r="C41" s="32"/>
      <c r="D41" s="180"/>
      <c r="E41" s="180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3.8" x14ac:dyDescent="0.25">
      <c r="A42" s="8"/>
      <c r="B42" s="7"/>
      <c r="C42" s="14"/>
      <c r="D42" s="161"/>
      <c r="E42" s="161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3.8" x14ac:dyDescent="0.25">
      <c r="B43" s="1"/>
      <c r="C43" s="3"/>
      <c r="D43" s="171"/>
      <c r="E43" s="17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3.8" x14ac:dyDescent="0.25">
      <c r="B44" s="1"/>
      <c r="C44" s="3"/>
      <c r="D44" s="171"/>
      <c r="E44" s="17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3.8" x14ac:dyDescent="0.25">
      <c r="B45" s="1"/>
      <c r="C45" s="3"/>
      <c r="D45" s="171"/>
      <c r="E45" s="17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3.8" x14ac:dyDescent="0.25">
      <c r="B46" s="1"/>
      <c r="C46" s="3"/>
      <c r="D46" s="171"/>
      <c r="E46" s="17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3.8" x14ac:dyDescent="0.25">
      <c r="B47" s="1"/>
      <c r="C47" s="3"/>
      <c r="D47" s="171"/>
      <c r="E47" s="17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3.8" x14ac:dyDescent="0.25">
      <c r="B48" s="1"/>
      <c r="C48" s="3"/>
      <c r="D48" s="171"/>
      <c r="E48" s="17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3.8" x14ac:dyDescent="0.25">
      <c r="B49" s="1"/>
      <c r="C49" s="3"/>
      <c r="D49" s="171"/>
      <c r="E49" s="17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3.8" x14ac:dyDescent="0.25">
      <c r="B50" s="1"/>
      <c r="C50" s="3"/>
      <c r="D50" s="171"/>
      <c r="E50" s="17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3.8" x14ac:dyDescent="0.25">
      <c r="B51" s="1"/>
      <c r="C51" s="3"/>
      <c r="D51" s="171"/>
      <c r="E51" s="17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3.8" x14ac:dyDescent="0.25">
      <c r="B52" s="1"/>
      <c r="C52" s="3"/>
      <c r="D52" s="171"/>
      <c r="E52" s="17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3.8" x14ac:dyDescent="0.25">
      <c r="B53" s="1"/>
      <c r="C53" s="3"/>
      <c r="D53" s="171"/>
      <c r="E53" s="17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3.8" x14ac:dyDescent="0.25">
      <c r="B54" s="1"/>
      <c r="C54" s="3"/>
      <c r="D54" s="171"/>
      <c r="E54" s="17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3.8" x14ac:dyDescent="0.25">
      <c r="B55" s="1"/>
      <c r="C55" s="3"/>
      <c r="D55" s="171"/>
      <c r="E55" s="17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3.8" x14ac:dyDescent="0.25">
      <c r="B56" s="1"/>
      <c r="C56" s="3"/>
      <c r="D56" s="171"/>
      <c r="E56" s="17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3.8" x14ac:dyDescent="0.25">
      <c r="B57" s="1"/>
      <c r="C57" s="3"/>
      <c r="D57" s="171"/>
      <c r="E57" s="17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3.8" x14ac:dyDescent="0.25">
      <c r="B58" s="1"/>
      <c r="C58" s="3"/>
      <c r="D58" s="171"/>
      <c r="E58" s="17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3.8" x14ac:dyDescent="0.25">
      <c r="B59" s="1"/>
      <c r="C59" s="3"/>
      <c r="D59" s="171"/>
      <c r="E59" s="17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3.8" x14ac:dyDescent="0.25">
      <c r="B60" s="1"/>
      <c r="C60" s="3"/>
      <c r="D60" s="171"/>
      <c r="E60" s="17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3.8" x14ac:dyDescent="0.25">
      <c r="B61" s="1"/>
      <c r="C61" s="3"/>
      <c r="D61" s="171"/>
      <c r="E61" s="17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3.8" x14ac:dyDescent="0.25">
      <c r="B62" s="1"/>
      <c r="C62" s="3"/>
      <c r="D62" s="171"/>
      <c r="E62" s="17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3.8" x14ac:dyDescent="0.25">
      <c r="B63" s="1"/>
      <c r="C63" s="3"/>
      <c r="D63" s="171"/>
      <c r="E63" s="17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3.8" x14ac:dyDescent="0.25">
      <c r="B64" s="1"/>
      <c r="C64" s="3"/>
      <c r="D64" s="171"/>
      <c r="E64" s="17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3.8" x14ac:dyDescent="0.25">
      <c r="B65" s="1"/>
      <c r="C65" s="3"/>
      <c r="D65" s="171"/>
      <c r="E65" s="17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3.8" x14ac:dyDescent="0.25">
      <c r="B66" s="1"/>
      <c r="C66" s="3"/>
      <c r="D66" s="171"/>
      <c r="E66" s="17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3.8" x14ac:dyDescent="0.25">
      <c r="B67" s="1"/>
      <c r="C67" s="3"/>
      <c r="D67" s="171"/>
      <c r="E67" s="17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3.8" x14ac:dyDescent="0.25">
      <c r="B68" s="1"/>
      <c r="C68" s="3"/>
      <c r="D68" s="171"/>
      <c r="E68" s="17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3.8" x14ac:dyDescent="0.25">
      <c r="B69" s="1"/>
      <c r="C69" s="3"/>
      <c r="D69" s="171"/>
      <c r="E69" s="17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3.8" x14ac:dyDescent="0.25">
      <c r="B70" s="1"/>
      <c r="C70" s="3"/>
      <c r="D70" s="171"/>
      <c r="E70" s="17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3.8" x14ac:dyDescent="0.25">
      <c r="B71" s="1"/>
      <c r="C71" s="3"/>
      <c r="D71" s="171"/>
      <c r="E71" s="17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3.8" x14ac:dyDescent="0.25">
      <c r="B72" s="1"/>
      <c r="C72" s="3"/>
      <c r="D72" s="171"/>
      <c r="E72" s="17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3.8" x14ac:dyDescent="0.25">
      <c r="B73" s="1"/>
      <c r="C73" s="3"/>
      <c r="D73" s="171"/>
      <c r="E73" s="17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3.8" x14ac:dyDescent="0.25">
      <c r="B74" s="1"/>
      <c r="C74" s="3"/>
      <c r="D74" s="171"/>
      <c r="E74" s="17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3.8" x14ac:dyDescent="0.25">
      <c r="B75" s="1"/>
      <c r="C75" s="3"/>
      <c r="D75" s="171"/>
      <c r="E75" s="17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3.8" x14ac:dyDescent="0.25">
      <c r="B76" s="1"/>
      <c r="C76" s="3"/>
      <c r="D76" s="171"/>
      <c r="E76" s="17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3.8" x14ac:dyDescent="0.25">
      <c r="B77" s="1"/>
      <c r="C77" s="3"/>
      <c r="D77" s="171"/>
      <c r="E77" s="17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3.8" x14ac:dyDescent="0.25">
      <c r="B78" s="1"/>
      <c r="C78" s="3"/>
      <c r="D78" s="171"/>
      <c r="E78" s="17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3.8" x14ac:dyDescent="0.25">
      <c r="B79" s="1"/>
      <c r="C79" s="3"/>
      <c r="D79" s="171"/>
      <c r="E79" s="17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3.8" x14ac:dyDescent="0.25">
      <c r="B80" s="1"/>
      <c r="C80" s="3"/>
      <c r="D80" s="171"/>
      <c r="E80" s="17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3.8" x14ac:dyDescent="0.25">
      <c r="B81" s="1"/>
      <c r="C81" s="3"/>
      <c r="D81" s="171"/>
      <c r="E81" s="17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3.8" x14ac:dyDescent="0.25">
      <c r="B82" s="1"/>
      <c r="C82" s="3"/>
      <c r="D82" s="171"/>
      <c r="E82" s="17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3.8" x14ac:dyDescent="0.25">
      <c r="B83" s="1"/>
      <c r="C83" s="3"/>
      <c r="D83" s="171"/>
      <c r="E83" s="17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3.8" x14ac:dyDescent="0.25">
      <c r="B84" s="1"/>
      <c r="C84" s="3"/>
      <c r="D84" s="171"/>
      <c r="E84" s="17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3.8" x14ac:dyDescent="0.25">
      <c r="B85" s="1"/>
      <c r="C85" s="3"/>
      <c r="D85" s="171"/>
      <c r="E85" s="17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3.8" x14ac:dyDescent="0.25">
      <c r="B86" s="1"/>
      <c r="C86" s="3"/>
      <c r="D86" s="171"/>
      <c r="E86" s="17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3.8" x14ac:dyDescent="0.25">
      <c r="B87" s="1"/>
      <c r="C87" s="3"/>
      <c r="D87" s="171"/>
      <c r="E87" s="17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3.8" x14ac:dyDescent="0.25">
      <c r="B88" s="1"/>
      <c r="C88" s="3"/>
      <c r="D88" s="171"/>
      <c r="E88" s="17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3.8" x14ac:dyDescent="0.25">
      <c r="B89" s="1"/>
      <c r="C89" s="3"/>
      <c r="D89" s="171"/>
      <c r="E89" s="17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3.8" x14ac:dyDescent="0.25">
      <c r="B90" s="1"/>
      <c r="C90" s="3"/>
      <c r="D90" s="171"/>
      <c r="E90" s="17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3.8" x14ac:dyDescent="0.25">
      <c r="B91" s="1"/>
      <c r="C91" s="3"/>
      <c r="D91" s="171"/>
      <c r="E91" s="17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3.8" x14ac:dyDescent="0.25">
      <c r="B92" s="1"/>
      <c r="C92" s="3"/>
      <c r="D92" s="171"/>
      <c r="E92" s="17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3.8" x14ac:dyDescent="0.25">
      <c r="B93" s="1"/>
      <c r="C93" s="3"/>
      <c r="D93" s="171"/>
      <c r="E93" s="17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3.8" x14ac:dyDescent="0.25">
      <c r="B94" s="1"/>
      <c r="C94" s="3"/>
      <c r="D94" s="171"/>
      <c r="E94" s="17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3.8" x14ac:dyDescent="0.25">
      <c r="B95" s="1"/>
      <c r="C95" s="3"/>
      <c r="D95" s="171"/>
      <c r="E95" s="17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3.8" x14ac:dyDescent="0.25">
      <c r="B96" s="1"/>
      <c r="C96" s="3"/>
      <c r="D96" s="171"/>
      <c r="E96" s="17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3.8" x14ac:dyDescent="0.25">
      <c r="B97" s="1"/>
      <c r="C97" s="3"/>
      <c r="D97" s="171"/>
      <c r="E97" s="17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3.8" x14ac:dyDescent="0.25">
      <c r="B98" s="1"/>
      <c r="C98" s="3"/>
      <c r="D98" s="171"/>
      <c r="E98" s="17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3.8" x14ac:dyDescent="0.25">
      <c r="B99" s="1"/>
      <c r="C99" s="3"/>
      <c r="D99" s="171"/>
      <c r="E99" s="17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3.8" x14ac:dyDescent="0.25">
      <c r="B100" s="1"/>
      <c r="C100" s="3"/>
      <c r="D100" s="171"/>
      <c r="E100" s="17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3.8" x14ac:dyDescent="0.25">
      <c r="B101" s="1"/>
      <c r="C101" s="3"/>
      <c r="D101" s="171"/>
      <c r="E101" s="17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3.8" x14ac:dyDescent="0.25">
      <c r="B102" s="1"/>
      <c r="C102" s="3"/>
      <c r="D102" s="171"/>
      <c r="E102" s="17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3.8" x14ac:dyDescent="0.25">
      <c r="B103" s="1"/>
      <c r="C103" s="3"/>
      <c r="D103" s="171"/>
      <c r="E103" s="17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3.8" x14ac:dyDescent="0.25">
      <c r="B104" s="1"/>
      <c r="C104" s="3"/>
      <c r="D104" s="171"/>
      <c r="E104" s="17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3.8" x14ac:dyDescent="0.25">
      <c r="B105" s="1"/>
      <c r="C105" s="3"/>
      <c r="D105" s="171"/>
      <c r="E105" s="17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3.8" x14ac:dyDescent="0.25">
      <c r="B106" s="1"/>
      <c r="C106" s="3"/>
      <c r="D106" s="171"/>
      <c r="E106" s="17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3.8" x14ac:dyDescent="0.25">
      <c r="B107" s="1"/>
      <c r="C107" s="3"/>
      <c r="D107" s="171"/>
      <c r="E107" s="17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3.8" x14ac:dyDescent="0.25">
      <c r="B108" s="1"/>
      <c r="C108" s="3"/>
      <c r="D108" s="171"/>
      <c r="E108" s="17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3.8" x14ac:dyDescent="0.25">
      <c r="B109" s="1"/>
      <c r="C109" s="3"/>
      <c r="D109" s="171"/>
      <c r="E109" s="17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3.8" x14ac:dyDescent="0.25">
      <c r="B110" s="1"/>
      <c r="C110" s="3"/>
      <c r="D110" s="171"/>
      <c r="E110" s="17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3.8" x14ac:dyDescent="0.25">
      <c r="B111" s="1"/>
      <c r="C111" s="3"/>
      <c r="D111" s="171"/>
      <c r="E111" s="17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3.8" x14ac:dyDescent="0.25">
      <c r="B112" s="1"/>
      <c r="C112" s="3"/>
      <c r="D112" s="171"/>
      <c r="E112" s="17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3.8" x14ac:dyDescent="0.25">
      <c r="B113" s="1"/>
      <c r="C113" s="3"/>
      <c r="D113" s="171"/>
      <c r="E113" s="17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3.8" x14ac:dyDescent="0.25">
      <c r="B114" s="1"/>
      <c r="C114" s="3"/>
      <c r="D114" s="171"/>
      <c r="E114" s="17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3.8" x14ac:dyDescent="0.25">
      <c r="B115" s="1"/>
      <c r="C115" s="3"/>
      <c r="D115" s="171"/>
      <c r="E115" s="17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3.8" x14ac:dyDescent="0.25">
      <c r="B116" s="1"/>
      <c r="C116" s="3"/>
      <c r="D116" s="171"/>
      <c r="E116" s="17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3.8" x14ac:dyDescent="0.25">
      <c r="B117" s="1"/>
      <c r="C117" s="3"/>
      <c r="D117" s="171"/>
      <c r="E117" s="17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3.8" x14ac:dyDescent="0.25">
      <c r="B118" s="1"/>
      <c r="C118" s="3"/>
      <c r="D118" s="171"/>
      <c r="E118" s="17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3.8" x14ac:dyDescent="0.25">
      <c r="B119" s="1"/>
      <c r="C119" s="3"/>
      <c r="D119" s="171"/>
      <c r="E119" s="17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3.8" x14ac:dyDescent="0.25">
      <c r="B120" s="1"/>
      <c r="C120" s="3"/>
      <c r="D120" s="171"/>
      <c r="E120" s="17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3.8" x14ac:dyDescent="0.25">
      <c r="B121" s="1"/>
      <c r="C121" s="3"/>
      <c r="D121" s="171"/>
      <c r="E121" s="17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3.8" x14ac:dyDescent="0.25">
      <c r="B122" s="1"/>
      <c r="C122" s="3"/>
      <c r="D122" s="171"/>
      <c r="E122" s="17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3.8" x14ac:dyDescent="0.25">
      <c r="B123" s="1"/>
      <c r="C123" s="3"/>
      <c r="D123" s="171"/>
      <c r="E123" s="17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3.8" x14ac:dyDescent="0.25">
      <c r="B124" s="1"/>
      <c r="C124" s="3"/>
      <c r="D124" s="171"/>
      <c r="E124" s="17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3.8" x14ac:dyDescent="0.25">
      <c r="B125" s="1"/>
      <c r="C125" s="3"/>
      <c r="D125" s="171"/>
      <c r="E125" s="17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3.8" x14ac:dyDescent="0.25">
      <c r="B126" s="1"/>
      <c r="C126" s="3"/>
      <c r="D126" s="171"/>
      <c r="E126" s="17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3.8" x14ac:dyDescent="0.25">
      <c r="B127" s="1"/>
      <c r="C127" s="3"/>
      <c r="D127" s="171"/>
      <c r="E127" s="17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3.8" x14ac:dyDescent="0.25">
      <c r="B128" s="1"/>
      <c r="C128" s="3"/>
      <c r="D128" s="171"/>
      <c r="E128" s="17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3.8" x14ac:dyDescent="0.25">
      <c r="B129" s="1"/>
      <c r="C129" s="3"/>
      <c r="D129" s="171"/>
      <c r="E129" s="17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3.8" x14ac:dyDescent="0.25">
      <c r="B130" s="1"/>
      <c r="C130" s="3"/>
      <c r="D130" s="171"/>
      <c r="E130" s="17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3.8" x14ac:dyDescent="0.25">
      <c r="B131" s="1"/>
      <c r="C131" s="3"/>
      <c r="D131" s="171"/>
      <c r="E131" s="17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3.8" x14ac:dyDescent="0.25">
      <c r="B132" s="1"/>
      <c r="C132" s="3"/>
      <c r="D132" s="171"/>
      <c r="E132" s="17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3.8" x14ac:dyDescent="0.25">
      <c r="B133" s="1"/>
      <c r="C133" s="3"/>
      <c r="D133" s="171"/>
      <c r="E133" s="17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3.8" x14ac:dyDescent="0.25">
      <c r="B134" s="1"/>
      <c r="C134" s="3"/>
      <c r="D134" s="171"/>
      <c r="E134" s="17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3.8" x14ac:dyDescent="0.25">
      <c r="B135" s="1"/>
      <c r="C135" s="3"/>
      <c r="D135" s="171"/>
      <c r="E135" s="17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3.8" x14ac:dyDescent="0.25">
      <c r="B136" s="1"/>
      <c r="C136" s="3"/>
      <c r="D136" s="171"/>
      <c r="E136" s="17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3.8" x14ac:dyDescent="0.25">
      <c r="B137" s="1"/>
      <c r="C137" s="3"/>
      <c r="D137" s="171"/>
      <c r="E137" s="17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3.8" x14ac:dyDescent="0.25">
      <c r="B138" s="1"/>
      <c r="C138" s="3"/>
      <c r="D138" s="171"/>
      <c r="E138" s="17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3.8" x14ac:dyDescent="0.25">
      <c r="B139" s="1"/>
      <c r="C139" s="3"/>
      <c r="D139" s="171"/>
      <c r="E139" s="17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3.8" x14ac:dyDescent="0.25">
      <c r="B140" s="1"/>
      <c r="C140" s="3"/>
      <c r="D140" s="171"/>
      <c r="E140" s="17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3.8" x14ac:dyDescent="0.25">
      <c r="B141" s="1"/>
      <c r="C141" s="3"/>
      <c r="D141" s="171"/>
      <c r="E141" s="17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3.8" x14ac:dyDescent="0.25">
      <c r="B142" s="1"/>
      <c r="C142" s="3"/>
      <c r="D142" s="171"/>
      <c r="E142" s="17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3.8" x14ac:dyDescent="0.25">
      <c r="B143" s="1"/>
      <c r="C143" s="3"/>
      <c r="D143" s="171"/>
      <c r="E143" s="17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3.8" x14ac:dyDescent="0.25">
      <c r="B144" s="1"/>
      <c r="C144" s="3"/>
      <c r="D144" s="171"/>
      <c r="E144" s="17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3.8" x14ac:dyDescent="0.25">
      <c r="B145" s="1"/>
      <c r="C145" s="3"/>
      <c r="D145" s="171"/>
      <c r="E145" s="17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3.8" x14ac:dyDescent="0.25">
      <c r="B146" s="1"/>
      <c r="C146" s="3"/>
      <c r="D146" s="171"/>
      <c r="E146" s="17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3.8" x14ac:dyDescent="0.25">
      <c r="B147" s="1"/>
      <c r="C147" s="3"/>
      <c r="D147" s="171"/>
      <c r="E147" s="17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3.8" x14ac:dyDescent="0.25">
      <c r="B148" s="1"/>
      <c r="C148" s="3"/>
      <c r="D148" s="171"/>
      <c r="E148" s="17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3.8" x14ac:dyDescent="0.25">
      <c r="B149" s="1"/>
      <c r="C149" s="3"/>
      <c r="D149" s="171"/>
      <c r="E149" s="17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3.8" x14ac:dyDescent="0.25">
      <c r="B150" s="1"/>
      <c r="C150" s="3"/>
      <c r="D150" s="171"/>
      <c r="E150" s="17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3.8" x14ac:dyDescent="0.25">
      <c r="B151" s="1"/>
      <c r="C151" s="3"/>
      <c r="D151" s="171"/>
      <c r="E151" s="17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3.8" x14ac:dyDescent="0.25">
      <c r="B152" s="1"/>
      <c r="C152" s="3"/>
      <c r="D152" s="171"/>
      <c r="E152" s="17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3.8" x14ac:dyDescent="0.25">
      <c r="B153" s="1"/>
      <c r="C153" s="3"/>
      <c r="D153" s="171"/>
      <c r="E153" s="17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3.8" x14ac:dyDescent="0.25">
      <c r="B154" s="1"/>
      <c r="C154" s="3"/>
      <c r="D154" s="171"/>
      <c r="E154" s="17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3.8" x14ac:dyDescent="0.25">
      <c r="B155" s="1"/>
      <c r="C155" s="3"/>
      <c r="D155" s="171"/>
      <c r="E155" s="17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3.8" x14ac:dyDescent="0.25">
      <c r="B156" s="1"/>
      <c r="C156" s="3"/>
      <c r="D156" s="171"/>
      <c r="E156" s="17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3.8" x14ac:dyDescent="0.25">
      <c r="B157" s="1"/>
      <c r="C157" s="3"/>
      <c r="D157" s="171"/>
      <c r="E157" s="17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3.8" x14ac:dyDescent="0.25">
      <c r="B158" s="1"/>
      <c r="C158" s="3"/>
      <c r="D158" s="171"/>
      <c r="E158" s="17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3.8" x14ac:dyDescent="0.25">
      <c r="B159" s="1"/>
      <c r="C159" s="3"/>
      <c r="D159" s="171"/>
      <c r="E159" s="17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3.8" x14ac:dyDescent="0.25">
      <c r="B160" s="1"/>
      <c r="C160" s="3"/>
      <c r="D160" s="171"/>
      <c r="E160" s="17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3.8" x14ac:dyDescent="0.25">
      <c r="B161" s="1"/>
      <c r="C161" s="3"/>
      <c r="D161" s="171"/>
      <c r="E161" s="17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3.8" x14ac:dyDescent="0.25">
      <c r="B162" s="1"/>
      <c r="C162" s="3"/>
      <c r="D162" s="171"/>
      <c r="E162" s="17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3.8" x14ac:dyDescent="0.25">
      <c r="B163" s="1"/>
      <c r="C163" s="3"/>
      <c r="D163" s="171"/>
      <c r="E163" s="17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3.8" x14ac:dyDescent="0.25">
      <c r="B164" s="1"/>
      <c r="C164" s="3"/>
      <c r="D164" s="171"/>
      <c r="E164" s="17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3.8" x14ac:dyDescent="0.25">
      <c r="B165" s="1"/>
      <c r="C165" s="3"/>
      <c r="D165" s="171"/>
      <c r="E165" s="17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3.8" x14ac:dyDescent="0.25">
      <c r="B166" s="1"/>
      <c r="C166" s="3"/>
      <c r="D166" s="171"/>
      <c r="E166" s="17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3.8" x14ac:dyDescent="0.25">
      <c r="B167" s="1"/>
      <c r="C167" s="3"/>
      <c r="D167" s="171"/>
      <c r="E167" s="17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3.8" x14ac:dyDescent="0.25">
      <c r="B168" s="1"/>
      <c r="C168" s="3"/>
      <c r="D168" s="171"/>
      <c r="E168" s="17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3.8" x14ac:dyDescent="0.25">
      <c r="B169" s="1"/>
      <c r="C169" s="3"/>
      <c r="D169" s="171"/>
      <c r="E169" s="17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3.8" x14ac:dyDescent="0.25">
      <c r="B170" s="1"/>
      <c r="C170" s="3"/>
      <c r="D170" s="171"/>
      <c r="E170" s="17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3.8" x14ac:dyDescent="0.25">
      <c r="B171" s="1"/>
      <c r="C171" s="3"/>
      <c r="D171" s="171"/>
      <c r="E171" s="17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3.8" x14ac:dyDescent="0.25">
      <c r="B172" s="1"/>
      <c r="C172" s="3"/>
      <c r="D172" s="171"/>
      <c r="E172" s="17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3.8" x14ac:dyDescent="0.25">
      <c r="B173" s="1"/>
      <c r="C173" s="3"/>
      <c r="D173" s="171"/>
      <c r="E173" s="17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3.8" x14ac:dyDescent="0.25">
      <c r="B174" s="1"/>
      <c r="C174" s="3"/>
      <c r="D174" s="171"/>
      <c r="E174" s="17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3.8" x14ac:dyDescent="0.25">
      <c r="B175" s="1"/>
      <c r="C175" s="3"/>
      <c r="D175" s="171"/>
      <c r="E175" s="17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3.8" x14ac:dyDescent="0.25">
      <c r="B176" s="1"/>
      <c r="C176" s="3"/>
      <c r="D176" s="171"/>
      <c r="E176" s="17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3.8" x14ac:dyDescent="0.25">
      <c r="B177" s="1"/>
      <c r="C177" s="3"/>
      <c r="D177" s="171"/>
      <c r="E177" s="17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3.8" x14ac:dyDescent="0.25">
      <c r="B178" s="1"/>
      <c r="C178" s="3"/>
      <c r="D178" s="171"/>
      <c r="E178" s="17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3.8" x14ac:dyDescent="0.25">
      <c r="B179" s="1"/>
      <c r="C179" s="3"/>
      <c r="D179" s="171"/>
      <c r="E179" s="17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3.8" x14ac:dyDescent="0.25">
      <c r="B180" s="1"/>
      <c r="C180" s="3"/>
      <c r="D180" s="171"/>
      <c r="E180" s="17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3.8" x14ac:dyDescent="0.25">
      <c r="B181" s="1"/>
      <c r="C181" s="3"/>
      <c r="D181" s="171"/>
      <c r="E181" s="17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3.8" x14ac:dyDescent="0.25">
      <c r="B182" s="1"/>
      <c r="C182" s="3"/>
      <c r="D182" s="171"/>
      <c r="E182" s="17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3.8" x14ac:dyDescent="0.25">
      <c r="B183" s="1"/>
      <c r="C183" s="3"/>
      <c r="D183" s="171"/>
      <c r="E183" s="17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3.8" x14ac:dyDescent="0.25">
      <c r="B184" s="1"/>
      <c r="C184" s="3"/>
      <c r="D184" s="171"/>
      <c r="E184" s="17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3.8" x14ac:dyDescent="0.25">
      <c r="B185" s="1"/>
      <c r="C185" s="3"/>
      <c r="D185" s="171"/>
      <c r="E185" s="17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3.8" x14ac:dyDescent="0.25">
      <c r="B186" s="1"/>
      <c r="C186" s="3"/>
      <c r="D186" s="171"/>
      <c r="E186" s="17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3.8" x14ac:dyDescent="0.25">
      <c r="B187" s="1"/>
      <c r="C187" s="3"/>
      <c r="D187" s="171"/>
      <c r="E187" s="17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3.8" x14ac:dyDescent="0.25">
      <c r="B188" s="1"/>
      <c r="C188" s="3"/>
      <c r="D188" s="171"/>
      <c r="E188" s="17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3.8" x14ac:dyDescent="0.25">
      <c r="B189" s="1"/>
      <c r="C189" s="3"/>
      <c r="D189" s="171"/>
      <c r="E189" s="17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3.8" x14ac:dyDescent="0.25">
      <c r="B190" s="1"/>
      <c r="C190" s="3"/>
      <c r="D190" s="171"/>
      <c r="E190" s="17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3.8" x14ac:dyDescent="0.25">
      <c r="B191" s="1"/>
      <c r="C191" s="3"/>
      <c r="D191" s="171"/>
      <c r="E191" s="17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3.8" x14ac:dyDescent="0.25">
      <c r="B192" s="1"/>
      <c r="C192" s="3"/>
      <c r="D192" s="171"/>
      <c r="E192" s="17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3.8" x14ac:dyDescent="0.25">
      <c r="B193" s="1"/>
      <c r="C193" s="3"/>
      <c r="D193" s="171"/>
      <c r="E193" s="17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3.8" x14ac:dyDescent="0.25">
      <c r="B194" s="1"/>
      <c r="C194" s="3"/>
      <c r="D194" s="171"/>
      <c r="E194" s="17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3.8" x14ac:dyDescent="0.25">
      <c r="B195" s="1"/>
      <c r="C195" s="3"/>
      <c r="D195" s="171"/>
      <c r="E195" s="17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3.8" x14ac:dyDescent="0.25">
      <c r="B196" s="1"/>
      <c r="C196" s="3"/>
      <c r="D196" s="171"/>
      <c r="E196" s="17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3.8" x14ac:dyDescent="0.25">
      <c r="B197" s="1"/>
      <c r="C197" s="3"/>
      <c r="D197" s="171"/>
      <c r="E197" s="17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3.8" x14ac:dyDescent="0.25">
      <c r="B198" s="1"/>
      <c r="C198" s="3"/>
      <c r="D198" s="171"/>
      <c r="E198" s="17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3.8" x14ac:dyDescent="0.25">
      <c r="B199" s="1"/>
      <c r="C199" s="3"/>
      <c r="D199" s="171"/>
      <c r="E199" s="17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3.8" x14ac:dyDescent="0.25">
      <c r="B200" s="1"/>
      <c r="C200" s="3"/>
      <c r="D200" s="171"/>
      <c r="E200" s="17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3.8" x14ac:dyDescent="0.25">
      <c r="B201" s="1"/>
      <c r="C201" s="3"/>
      <c r="D201" s="171"/>
      <c r="E201" s="17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3.8" x14ac:dyDescent="0.25">
      <c r="B202" s="1"/>
      <c r="C202" s="3"/>
      <c r="D202" s="171"/>
      <c r="E202" s="17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3.8" x14ac:dyDescent="0.25">
      <c r="B203" s="1"/>
      <c r="C203" s="3"/>
      <c r="D203" s="171"/>
      <c r="E203" s="17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3.8" x14ac:dyDescent="0.25">
      <c r="B204" s="1"/>
      <c r="C204" s="3"/>
      <c r="D204" s="171"/>
      <c r="E204" s="17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3.8" x14ac:dyDescent="0.25">
      <c r="B205" s="1"/>
      <c r="C205" s="3"/>
      <c r="D205" s="171"/>
      <c r="E205" s="17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3.8" x14ac:dyDescent="0.25">
      <c r="B206" s="1"/>
      <c r="C206" s="3"/>
      <c r="D206" s="171"/>
      <c r="E206" s="17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3.8" x14ac:dyDescent="0.25">
      <c r="B207" s="1"/>
      <c r="C207" s="3"/>
      <c r="D207" s="171"/>
      <c r="E207" s="17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3.8" x14ac:dyDescent="0.25">
      <c r="B208" s="1"/>
      <c r="C208" s="3"/>
      <c r="D208" s="171"/>
      <c r="E208" s="17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3.8" x14ac:dyDescent="0.25">
      <c r="B209" s="1"/>
      <c r="C209" s="3"/>
      <c r="D209" s="171"/>
      <c r="E209" s="17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3.8" x14ac:dyDescent="0.25">
      <c r="B210" s="1"/>
      <c r="C210" s="3"/>
      <c r="D210" s="171"/>
      <c r="E210" s="17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3.8" x14ac:dyDescent="0.25">
      <c r="B211" s="1"/>
      <c r="C211" s="3"/>
      <c r="D211" s="171"/>
      <c r="E211" s="17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3.8" x14ac:dyDescent="0.25">
      <c r="B212" s="1"/>
      <c r="C212" s="3"/>
      <c r="D212" s="171"/>
      <c r="E212" s="17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3.8" x14ac:dyDescent="0.25">
      <c r="B213" s="1"/>
      <c r="C213" s="3"/>
      <c r="D213" s="171"/>
      <c r="E213" s="17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3.8" x14ac:dyDescent="0.25">
      <c r="B214" s="1"/>
      <c r="C214" s="3"/>
      <c r="D214" s="171"/>
      <c r="E214" s="17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3.8" x14ac:dyDescent="0.25">
      <c r="B215" s="1"/>
      <c r="C215" s="3"/>
      <c r="D215" s="171"/>
      <c r="E215" s="17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3.8" x14ac:dyDescent="0.25">
      <c r="B216" s="1"/>
      <c r="C216" s="3"/>
      <c r="D216" s="171"/>
      <c r="E216" s="17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3.8" x14ac:dyDescent="0.25">
      <c r="B217" s="1"/>
      <c r="C217" s="3"/>
      <c r="D217" s="171"/>
      <c r="E217" s="17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3.8" x14ac:dyDescent="0.25">
      <c r="B218" s="1"/>
      <c r="C218" s="3"/>
      <c r="D218" s="171"/>
      <c r="E218" s="17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3.8" x14ac:dyDescent="0.25">
      <c r="B219" s="1"/>
      <c r="C219" s="3"/>
      <c r="D219" s="171"/>
      <c r="E219" s="17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3.8" x14ac:dyDescent="0.25">
      <c r="B220" s="1"/>
      <c r="C220" s="3"/>
      <c r="D220" s="171"/>
      <c r="E220" s="17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3.8" x14ac:dyDescent="0.25">
      <c r="B221" s="1"/>
      <c r="C221" s="3"/>
      <c r="D221" s="171"/>
      <c r="E221" s="17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3.8" x14ac:dyDescent="0.25">
      <c r="B222" s="1"/>
      <c r="C222" s="3"/>
      <c r="D222" s="171"/>
      <c r="E222" s="17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3.8" x14ac:dyDescent="0.25">
      <c r="B223" s="1"/>
      <c r="C223" s="3"/>
      <c r="D223" s="171"/>
      <c r="E223" s="17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3.8" x14ac:dyDescent="0.25">
      <c r="B224" s="1"/>
      <c r="C224" s="3"/>
      <c r="D224" s="171"/>
      <c r="E224" s="17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3.8" x14ac:dyDescent="0.25">
      <c r="B225" s="1"/>
      <c r="C225" s="3"/>
      <c r="D225" s="171"/>
      <c r="E225" s="17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3.8" x14ac:dyDescent="0.25">
      <c r="B226" s="1"/>
      <c r="C226" s="3"/>
      <c r="D226" s="171"/>
      <c r="E226" s="17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3.8" x14ac:dyDescent="0.25">
      <c r="B227" s="1"/>
      <c r="C227" s="3"/>
      <c r="D227" s="171"/>
      <c r="E227" s="17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3.8" x14ac:dyDescent="0.25">
      <c r="B228" s="1"/>
      <c r="C228" s="3"/>
      <c r="D228" s="171"/>
      <c r="E228" s="17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3.8" x14ac:dyDescent="0.25">
      <c r="B229" s="1"/>
      <c r="C229" s="3"/>
      <c r="D229" s="171"/>
      <c r="E229" s="17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3.8" x14ac:dyDescent="0.25">
      <c r="B230" s="1"/>
      <c r="C230" s="3"/>
      <c r="D230" s="171"/>
      <c r="E230" s="17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3.8" x14ac:dyDescent="0.25">
      <c r="B231" s="1"/>
      <c r="C231" s="3"/>
      <c r="D231" s="171"/>
      <c r="E231" s="17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3.8" x14ac:dyDescent="0.25">
      <c r="B232" s="1"/>
      <c r="C232" s="3"/>
      <c r="D232" s="171"/>
      <c r="E232" s="17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3.8" x14ac:dyDescent="0.25">
      <c r="B233" s="1"/>
      <c r="C233" s="3"/>
      <c r="D233" s="171"/>
      <c r="E233" s="17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3.8" x14ac:dyDescent="0.25">
      <c r="B234" s="1"/>
      <c r="C234" s="3"/>
      <c r="D234" s="171"/>
      <c r="E234" s="17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3.8" x14ac:dyDescent="0.25">
      <c r="B235" s="1"/>
      <c r="C235" s="3"/>
      <c r="D235" s="171"/>
      <c r="E235" s="17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3.8" x14ac:dyDescent="0.25">
      <c r="B236" s="1"/>
      <c r="C236" s="3"/>
      <c r="D236" s="171"/>
      <c r="E236" s="17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3.8" x14ac:dyDescent="0.25">
      <c r="B237" s="1"/>
      <c r="C237" s="3"/>
      <c r="D237" s="171"/>
      <c r="E237" s="17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3.8" x14ac:dyDescent="0.25">
      <c r="B238" s="1"/>
      <c r="C238" s="3"/>
      <c r="D238" s="171"/>
      <c r="E238" s="17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3.8" x14ac:dyDescent="0.25">
      <c r="B239" s="1"/>
      <c r="C239" s="3"/>
      <c r="D239" s="171"/>
      <c r="E239" s="17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3.8" x14ac:dyDescent="0.25">
      <c r="B240" s="1"/>
      <c r="C240" s="3"/>
      <c r="D240" s="171"/>
      <c r="E240" s="17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3.8" x14ac:dyDescent="0.25">
      <c r="B241" s="1"/>
      <c r="C241" s="3"/>
      <c r="D241" s="171"/>
      <c r="E241" s="17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3.8" x14ac:dyDescent="0.25">
      <c r="B242" s="1"/>
      <c r="C242" s="3"/>
      <c r="D242" s="171"/>
      <c r="E242" s="17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3.8" x14ac:dyDescent="0.25">
      <c r="B243" s="1"/>
      <c r="C243" s="3"/>
      <c r="D243" s="171"/>
      <c r="E243" s="17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3.8" x14ac:dyDescent="0.25">
      <c r="B244" s="1"/>
      <c r="C244" s="3"/>
      <c r="D244" s="171"/>
      <c r="E244" s="17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3.8" x14ac:dyDescent="0.25">
      <c r="B245" s="1"/>
      <c r="C245" s="3"/>
      <c r="D245" s="171"/>
      <c r="E245" s="17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3.8" x14ac:dyDescent="0.25">
      <c r="B246" s="1"/>
      <c r="C246" s="3"/>
      <c r="D246" s="171"/>
      <c r="E246" s="17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3.8" x14ac:dyDescent="0.25">
      <c r="B247" s="1"/>
      <c r="C247" s="3"/>
      <c r="D247" s="171"/>
      <c r="E247" s="17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3.8" x14ac:dyDescent="0.25">
      <c r="B248" s="1"/>
      <c r="C248" s="3"/>
      <c r="D248" s="171"/>
      <c r="E248" s="17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3.8" x14ac:dyDescent="0.25">
      <c r="B249" s="1"/>
      <c r="C249" s="3"/>
      <c r="D249" s="171"/>
      <c r="E249" s="17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3.8" x14ac:dyDescent="0.25">
      <c r="B250" s="1"/>
      <c r="C250" s="3"/>
      <c r="D250" s="171"/>
      <c r="E250" s="17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3.8" x14ac:dyDescent="0.25">
      <c r="B251" s="1"/>
      <c r="C251" s="3"/>
      <c r="D251" s="171"/>
      <c r="E251" s="17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3.8" x14ac:dyDescent="0.25">
      <c r="B252" s="1"/>
      <c r="C252" s="3"/>
      <c r="D252" s="171"/>
      <c r="E252" s="17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3.8" x14ac:dyDescent="0.25">
      <c r="B253" s="1"/>
      <c r="C253" s="3"/>
      <c r="D253" s="171"/>
      <c r="E253" s="17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3.8" x14ac:dyDescent="0.25">
      <c r="B254" s="1"/>
      <c r="C254" s="3"/>
      <c r="D254" s="171"/>
      <c r="E254" s="17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5">
      <c r="C255" s="4"/>
    </row>
    <row r="256" spans="2:99" x14ac:dyDescent="0.25">
      <c r="C256" s="4"/>
    </row>
    <row r="257" spans="3:3" x14ac:dyDescent="0.25">
      <c r="C257" s="4"/>
    </row>
    <row r="258" spans="3:3" x14ac:dyDescent="0.25">
      <c r="C258" s="4"/>
    </row>
    <row r="259" spans="3:3" x14ac:dyDescent="0.25">
      <c r="C259" s="4"/>
    </row>
    <row r="260" spans="3:3" x14ac:dyDescent="0.25">
      <c r="C260" s="4"/>
    </row>
    <row r="261" spans="3:3" x14ac:dyDescent="0.25">
      <c r="C261" s="4"/>
    </row>
    <row r="262" spans="3:3" x14ac:dyDescent="0.25">
      <c r="C262" s="4"/>
    </row>
    <row r="263" spans="3:3" x14ac:dyDescent="0.25">
      <c r="C263" s="4"/>
    </row>
    <row r="264" spans="3:3" x14ac:dyDescent="0.25">
      <c r="C264" s="4"/>
    </row>
    <row r="265" spans="3:3" x14ac:dyDescent="0.25">
      <c r="C265" s="4"/>
    </row>
    <row r="266" spans="3:3" x14ac:dyDescent="0.25">
      <c r="C266" s="4"/>
    </row>
    <row r="267" spans="3:3" x14ac:dyDescent="0.25">
      <c r="C267" s="4"/>
    </row>
    <row r="268" spans="3:3" x14ac:dyDescent="0.25">
      <c r="C268" s="4"/>
    </row>
    <row r="269" spans="3:3" x14ac:dyDescent="0.25">
      <c r="C269" s="4"/>
    </row>
    <row r="270" spans="3:3" x14ac:dyDescent="0.25">
      <c r="C270" s="4"/>
    </row>
    <row r="271" spans="3:3" x14ac:dyDescent="0.25">
      <c r="C271" s="4"/>
    </row>
    <row r="272" spans="3:3" x14ac:dyDescent="0.25">
      <c r="C272" s="4"/>
    </row>
    <row r="273" spans="3:3" x14ac:dyDescent="0.25">
      <c r="C273" s="4"/>
    </row>
    <row r="274" spans="3:3" x14ac:dyDescent="0.25">
      <c r="C274" s="4"/>
    </row>
    <row r="275" spans="3:3" x14ac:dyDescent="0.25">
      <c r="C275" s="4"/>
    </row>
    <row r="276" spans="3:3" x14ac:dyDescent="0.25">
      <c r="C276" s="4"/>
    </row>
    <row r="277" spans="3:3" x14ac:dyDescent="0.25">
      <c r="C277" s="4"/>
    </row>
    <row r="278" spans="3:3" x14ac:dyDescent="0.25">
      <c r="C278" s="4"/>
    </row>
    <row r="279" spans="3:3" x14ac:dyDescent="0.25">
      <c r="C279" s="4"/>
    </row>
    <row r="280" spans="3:3" x14ac:dyDescent="0.25">
      <c r="C280" s="4"/>
    </row>
    <row r="281" spans="3:3" x14ac:dyDescent="0.25">
      <c r="C281" s="4"/>
    </row>
    <row r="282" spans="3:3" x14ac:dyDescent="0.25">
      <c r="C282" s="4"/>
    </row>
    <row r="283" spans="3:3" x14ac:dyDescent="0.25">
      <c r="C283" s="4"/>
    </row>
    <row r="284" spans="3:3" x14ac:dyDescent="0.25">
      <c r="C284" s="4"/>
    </row>
    <row r="285" spans="3:3" x14ac:dyDescent="0.25">
      <c r="C285" s="4"/>
    </row>
    <row r="286" spans="3:3" x14ac:dyDescent="0.25">
      <c r="C286" s="4"/>
    </row>
    <row r="287" spans="3:3" x14ac:dyDescent="0.25">
      <c r="C287" s="4"/>
    </row>
    <row r="288" spans="3:3" x14ac:dyDescent="0.25">
      <c r="C288" s="4"/>
    </row>
    <row r="289" spans="3:3" x14ac:dyDescent="0.25">
      <c r="C289" s="4"/>
    </row>
    <row r="290" spans="3:3" x14ac:dyDescent="0.25">
      <c r="C290" s="4"/>
    </row>
    <row r="291" spans="3:3" x14ac:dyDescent="0.25">
      <c r="C291" s="4"/>
    </row>
    <row r="292" spans="3:3" x14ac:dyDescent="0.25">
      <c r="C292" s="4"/>
    </row>
    <row r="293" spans="3:3" x14ac:dyDescent="0.25">
      <c r="C293" s="4"/>
    </row>
    <row r="294" spans="3:3" x14ac:dyDescent="0.25">
      <c r="C294" s="4"/>
    </row>
    <row r="295" spans="3:3" x14ac:dyDescent="0.25">
      <c r="C295" s="4"/>
    </row>
    <row r="296" spans="3:3" x14ac:dyDescent="0.25">
      <c r="C296" s="4"/>
    </row>
    <row r="297" spans="3:3" x14ac:dyDescent="0.25">
      <c r="C297" s="4"/>
    </row>
    <row r="298" spans="3:3" x14ac:dyDescent="0.25">
      <c r="C298" s="4"/>
    </row>
    <row r="299" spans="3:3" x14ac:dyDescent="0.25">
      <c r="C299" s="4"/>
    </row>
    <row r="300" spans="3:3" x14ac:dyDescent="0.25">
      <c r="C300" s="4"/>
    </row>
    <row r="301" spans="3:3" x14ac:dyDescent="0.25">
      <c r="C301" s="4"/>
    </row>
    <row r="302" spans="3:3" x14ac:dyDescent="0.25">
      <c r="C302" s="4"/>
    </row>
    <row r="303" spans="3:3" x14ac:dyDescent="0.25">
      <c r="C303" s="4"/>
    </row>
    <row r="304" spans="3:3" x14ac:dyDescent="0.25">
      <c r="C304" s="4"/>
    </row>
    <row r="305" spans="3:3" x14ac:dyDescent="0.25">
      <c r="C305" s="4"/>
    </row>
    <row r="306" spans="3:3" x14ac:dyDescent="0.25">
      <c r="C306" s="4"/>
    </row>
    <row r="307" spans="3:3" x14ac:dyDescent="0.25">
      <c r="C307" s="4"/>
    </row>
    <row r="308" spans="3:3" x14ac:dyDescent="0.25">
      <c r="C308" s="4"/>
    </row>
    <row r="309" spans="3:3" x14ac:dyDescent="0.25">
      <c r="C309" s="4"/>
    </row>
    <row r="310" spans="3:3" x14ac:dyDescent="0.25">
      <c r="C310" s="4"/>
    </row>
    <row r="311" spans="3:3" x14ac:dyDescent="0.25">
      <c r="C311" s="4"/>
    </row>
    <row r="312" spans="3:3" x14ac:dyDescent="0.25">
      <c r="C312" s="4"/>
    </row>
    <row r="313" spans="3:3" x14ac:dyDescent="0.25">
      <c r="C313" s="4"/>
    </row>
    <row r="314" spans="3:3" x14ac:dyDescent="0.25">
      <c r="C314" s="4"/>
    </row>
    <row r="315" spans="3:3" x14ac:dyDescent="0.25">
      <c r="C315" s="4"/>
    </row>
    <row r="316" spans="3:3" x14ac:dyDescent="0.25">
      <c r="C316" s="4"/>
    </row>
    <row r="317" spans="3:3" x14ac:dyDescent="0.25">
      <c r="C317" s="4"/>
    </row>
    <row r="318" spans="3:3" x14ac:dyDescent="0.25">
      <c r="C318" s="4"/>
    </row>
    <row r="319" spans="3:3" x14ac:dyDescent="0.25">
      <c r="C319" s="4"/>
    </row>
    <row r="320" spans="3:3" x14ac:dyDescent="0.25">
      <c r="C320" s="4"/>
    </row>
    <row r="321" spans="3:3" x14ac:dyDescent="0.25">
      <c r="C321" s="4"/>
    </row>
    <row r="322" spans="3:3" x14ac:dyDescent="0.25">
      <c r="C322" s="4"/>
    </row>
    <row r="323" spans="3:3" x14ac:dyDescent="0.25">
      <c r="C323" s="4"/>
    </row>
    <row r="324" spans="3:3" x14ac:dyDescent="0.25">
      <c r="C324" s="4"/>
    </row>
    <row r="325" spans="3:3" x14ac:dyDescent="0.25">
      <c r="C325" s="4"/>
    </row>
    <row r="326" spans="3:3" x14ac:dyDescent="0.25">
      <c r="C326" s="4"/>
    </row>
    <row r="327" spans="3:3" x14ac:dyDescent="0.25">
      <c r="C327" s="4"/>
    </row>
    <row r="328" spans="3:3" x14ac:dyDescent="0.25">
      <c r="C328" s="4"/>
    </row>
    <row r="329" spans="3:3" x14ac:dyDescent="0.25">
      <c r="C329" s="4"/>
    </row>
    <row r="330" spans="3:3" x14ac:dyDescent="0.25">
      <c r="C330" s="4"/>
    </row>
    <row r="331" spans="3:3" x14ac:dyDescent="0.25">
      <c r="C331" s="4"/>
    </row>
    <row r="332" spans="3:3" x14ac:dyDescent="0.25">
      <c r="C332" s="4"/>
    </row>
    <row r="333" spans="3:3" x14ac:dyDescent="0.25">
      <c r="C333" s="4"/>
    </row>
    <row r="334" spans="3:3" x14ac:dyDescent="0.25">
      <c r="C334" s="4"/>
    </row>
    <row r="335" spans="3:3" x14ac:dyDescent="0.25">
      <c r="C335" s="4"/>
    </row>
    <row r="336" spans="3:3" x14ac:dyDescent="0.25">
      <c r="C336" s="4"/>
    </row>
    <row r="337" spans="3:3" x14ac:dyDescent="0.25">
      <c r="C337" s="4"/>
    </row>
    <row r="338" spans="3:3" x14ac:dyDescent="0.25">
      <c r="C338" s="4"/>
    </row>
    <row r="339" spans="3:3" x14ac:dyDescent="0.25">
      <c r="C339" s="4"/>
    </row>
    <row r="340" spans="3:3" x14ac:dyDescent="0.25">
      <c r="C340" s="4"/>
    </row>
    <row r="341" spans="3:3" x14ac:dyDescent="0.25">
      <c r="C341" s="4"/>
    </row>
    <row r="342" spans="3:3" x14ac:dyDescent="0.25">
      <c r="C342" s="4"/>
    </row>
    <row r="343" spans="3:3" x14ac:dyDescent="0.25">
      <c r="C343" s="4"/>
    </row>
    <row r="344" spans="3:3" x14ac:dyDescent="0.25">
      <c r="C344" s="4"/>
    </row>
    <row r="345" spans="3:3" x14ac:dyDescent="0.25">
      <c r="C345" s="4"/>
    </row>
    <row r="346" spans="3:3" x14ac:dyDescent="0.25">
      <c r="C346" s="4"/>
    </row>
    <row r="347" spans="3:3" x14ac:dyDescent="0.25">
      <c r="C347" s="4"/>
    </row>
    <row r="348" spans="3:3" x14ac:dyDescent="0.25">
      <c r="C348" s="4"/>
    </row>
    <row r="349" spans="3:3" x14ac:dyDescent="0.25">
      <c r="C349" s="4"/>
    </row>
    <row r="350" spans="3:3" x14ac:dyDescent="0.25">
      <c r="C350" s="4"/>
    </row>
    <row r="351" spans="3:3" x14ac:dyDescent="0.25">
      <c r="C351" s="4"/>
    </row>
    <row r="352" spans="3:3" x14ac:dyDescent="0.25">
      <c r="C352" s="4"/>
    </row>
    <row r="353" spans="3:3" x14ac:dyDescent="0.25">
      <c r="C353" s="4"/>
    </row>
    <row r="354" spans="3:3" x14ac:dyDescent="0.25">
      <c r="C354" s="4"/>
    </row>
    <row r="355" spans="3:3" x14ac:dyDescent="0.25">
      <c r="C355" s="4"/>
    </row>
    <row r="356" spans="3:3" x14ac:dyDescent="0.25">
      <c r="C356" s="4"/>
    </row>
    <row r="357" spans="3:3" x14ac:dyDescent="0.25">
      <c r="C357" s="4"/>
    </row>
    <row r="358" spans="3:3" x14ac:dyDescent="0.25">
      <c r="C358" s="4"/>
    </row>
    <row r="359" spans="3:3" x14ac:dyDescent="0.25">
      <c r="C359" s="4"/>
    </row>
    <row r="360" spans="3:3" x14ac:dyDescent="0.25">
      <c r="C360" s="4"/>
    </row>
    <row r="361" spans="3:3" x14ac:dyDescent="0.25">
      <c r="C361" s="4"/>
    </row>
    <row r="362" spans="3:3" x14ac:dyDescent="0.25">
      <c r="C362" s="4"/>
    </row>
    <row r="363" spans="3:3" x14ac:dyDescent="0.25">
      <c r="C363" s="4"/>
    </row>
    <row r="364" spans="3:3" x14ac:dyDescent="0.25">
      <c r="C364" s="4"/>
    </row>
    <row r="365" spans="3:3" x14ac:dyDescent="0.25">
      <c r="C365" s="4"/>
    </row>
    <row r="366" spans="3:3" x14ac:dyDescent="0.25">
      <c r="C366" s="4"/>
    </row>
    <row r="367" spans="3:3" x14ac:dyDescent="0.25">
      <c r="C367" s="4"/>
    </row>
    <row r="368" spans="3:3" x14ac:dyDescent="0.25">
      <c r="C368" s="4"/>
    </row>
    <row r="369" spans="3:3" x14ac:dyDescent="0.25">
      <c r="C369" s="4"/>
    </row>
    <row r="370" spans="3:3" x14ac:dyDescent="0.25">
      <c r="C370" s="4"/>
    </row>
    <row r="371" spans="3:3" x14ac:dyDescent="0.25">
      <c r="C371" s="4"/>
    </row>
    <row r="372" spans="3:3" x14ac:dyDescent="0.25">
      <c r="C372" s="4"/>
    </row>
    <row r="373" spans="3:3" x14ac:dyDescent="0.25">
      <c r="C373" s="4"/>
    </row>
    <row r="374" spans="3:3" x14ac:dyDescent="0.25">
      <c r="C374" s="4"/>
    </row>
    <row r="375" spans="3:3" x14ac:dyDescent="0.25">
      <c r="C375" s="4"/>
    </row>
    <row r="376" spans="3:3" x14ac:dyDescent="0.25">
      <c r="C376" s="4"/>
    </row>
    <row r="377" spans="3:3" x14ac:dyDescent="0.25">
      <c r="C377" s="4"/>
    </row>
    <row r="378" spans="3:3" x14ac:dyDescent="0.25">
      <c r="C378" s="4"/>
    </row>
    <row r="379" spans="3:3" x14ac:dyDescent="0.25">
      <c r="C379" s="4"/>
    </row>
    <row r="380" spans="3:3" x14ac:dyDescent="0.25">
      <c r="C380" s="4"/>
    </row>
    <row r="381" spans="3:3" x14ac:dyDescent="0.25">
      <c r="C381" s="4"/>
    </row>
  </sheetData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D81E04"/>
  </sheetPr>
  <dimension ref="A1:CU381"/>
  <sheetViews>
    <sheetView zoomScale="75" zoomScaleNormal="75" workbookViewId="0">
      <selection activeCell="B1" sqref="B1"/>
    </sheetView>
  </sheetViews>
  <sheetFormatPr defaultRowHeight="13.2" x14ac:dyDescent="0.25"/>
  <cols>
    <col min="1" max="1" width="2.33203125" customWidth="1"/>
    <col min="2" max="2" width="57.5546875" customWidth="1"/>
    <col min="3" max="3" width="8.6640625" customWidth="1"/>
    <col min="4" max="4" width="15.88671875" style="170" customWidth="1"/>
    <col min="5" max="5" width="9.109375" style="170"/>
    <col min="6" max="6" width="4" customWidth="1"/>
    <col min="7" max="7" width="45.6640625" customWidth="1"/>
    <col min="8" max="8" width="14.109375" customWidth="1"/>
    <col min="9" max="9" width="12.6640625" customWidth="1"/>
    <col min="10" max="10" width="11.88671875" customWidth="1"/>
    <col min="11" max="11" width="18.33203125" customWidth="1"/>
  </cols>
  <sheetData>
    <row r="1" spans="1:99" x14ac:dyDescent="0.25">
      <c r="A1" s="8"/>
      <c r="B1" s="8"/>
      <c r="C1" s="8"/>
      <c r="D1" s="158"/>
      <c r="E1" s="158"/>
      <c r="F1" s="8"/>
      <c r="G1" s="8"/>
      <c r="H1" s="8"/>
      <c r="I1" s="8"/>
      <c r="J1" s="8"/>
      <c r="K1" s="8"/>
      <c r="L1" s="8"/>
    </row>
    <row r="2" spans="1:99" ht="13.8" x14ac:dyDescent="0.25">
      <c r="A2" s="8"/>
      <c r="B2" s="27" t="s">
        <v>305</v>
      </c>
      <c r="C2" s="13"/>
      <c r="D2" s="166"/>
      <c r="E2" s="161"/>
      <c r="F2" s="13"/>
      <c r="G2" s="27" t="s">
        <v>275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0" customFormat="1" ht="14.4" thickBot="1" x14ac:dyDescent="0.3">
      <c r="A3" s="11"/>
      <c r="B3" s="59"/>
      <c r="C3" s="9"/>
      <c r="D3" s="172"/>
      <c r="E3" s="172"/>
      <c r="F3" s="9"/>
      <c r="G3" s="59"/>
      <c r="H3" s="9"/>
      <c r="I3" s="9"/>
      <c r="J3" s="9"/>
      <c r="K3" s="9"/>
      <c r="L3" s="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</row>
    <row r="4" spans="1:99" ht="7.5" customHeight="1" thickTop="1" thickBot="1" x14ac:dyDescent="0.3">
      <c r="A4" s="8"/>
      <c r="B4" s="7"/>
      <c r="C4" s="7"/>
      <c r="D4" s="161"/>
      <c r="E4" s="161"/>
      <c r="F4" s="64"/>
      <c r="G4" s="65"/>
      <c r="H4" s="66"/>
      <c r="I4" s="67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5">
      <c r="A5" s="8"/>
      <c r="B5" s="203" t="s">
        <v>25</v>
      </c>
      <c r="C5" s="195" t="s">
        <v>26</v>
      </c>
      <c r="D5" s="162" t="s">
        <v>66</v>
      </c>
      <c r="E5" s="161"/>
      <c r="F5" s="196" t="s">
        <v>49</v>
      </c>
      <c r="G5" s="202" t="s">
        <v>45</v>
      </c>
      <c r="H5" s="197" t="s">
        <v>46</v>
      </c>
      <c r="I5" s="198" t="s">
        <v>52</v>
      </c>
      <c r="J5" s="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3.8" x14ac:dyDescent="0.25">
      <c r="A6" s="8"/>
      <c r="B6" s="15" t="s">
        <v>126</v>
      </c>
      <c r="C6" s="16" t="s">
        <v>67</v>
      </c>
      <c r="D6" s="163"/>
      <c r="E6" s="161"/>
      <c r="F6" s="22">
        <v>1</v>
      </c>
      <c r="G6" s="19" t="s">
        <v>86</v>
      </c>
      <c r="H6" s="100" t="e">
        <f>((D20-D22)/(D6+D7+D8+D9+D10+D11+D12+D13))*100</f>
        <v>#DIV/0!</v>
      </c>
      <c r="I6" s="23">
        <f>IF((D6+D7+D8+D9+D10+D11+D12+D13)=0,0,IF((H6)&lt;=0,0,IF(H6&lt;1.5,1,IF(H6&gt;3,3,2))))</f>
        <v>0</v>
      </c>
      <c r="J6" s="29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3.8" x14ac:dyDescent="0.25">
      <c r="A7" s="8"/>
      <c r="B7" s="99" t="s">
        <v>109</v>
      </c>
      <c r="C7" s="98"/>
      <c r="D7" s="163"/>
      <c r="E7" s="161"/>
      <c r="F7" s="22">
        <v>2</v>
      </c>
      <c r="G7" s="19" t="s">
        <v>87</v>
      </c>
      <c r="H7" s="100" t="e">
        <f>((D20-D22)/((D6+D7+D8+D9+D10+D11+D12+D13)-(D14+D15)))*100</f>
        <v>#DIV/0!</v>
      </c>
      <c r="I7" s="101">
        <f>IF(AND((D20-D22)&lt;0,(D6+D7+D8+D9+D10+D11+D12+D13-D14-D15)&lt;0),0,IF(D6+D7+D8+D9+D10+D11+D12+D13-D14-D15&lt;=0,0,IF((H7)&lt;=0,0,IF(H7&lt;1.7,1,IF(H7&gt;4,3,2)))))</f>
        <v>0</v>
      </c>
      <c r="J7" s="29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3.8" x14ac:dyDescent="0.25">
      <c r="A8" s="8"/>
      <c r="B8" s="15" t="s">
        <v>75</v>
      </c>
      <c r="C8" s="16" t="s">
        <v>68</v>
      </c>
      <c r="D8" s="163"/>
      <c r="E8" s="161"/>
      <c r="F8" s="22">
        <v>3</v>
      </c>
      <c r="G8" s="19" t="s">
        <v>24</v>
      </c>
      <c r="H8" s="100" t="e">
        <f>((D14+D15)/(D6+D7+D8+D9+D10+D11+D12+D13))*100</f>
        <v>#DIV/0!</v>
      </c>
      <c r="I8" s="101">
        <f>IF((D6+D7+D8+D9+D10+D11+D12+D13)=0,0,IF((H8)&gt;=100,0,IF(H8&lt;30,3,IF(H8&gt;50,1,2))))</f>
        <v>0</v>
      </c>
      <c r="J8" s="29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3.8" x14ac:dyDescent="0.25">
      <c r="A9" s="8"/>
      <c r="B9" s="15" t="s">
        <v>76</v>
      </c>
      <c r="C9" s="16" t="s">
        <v>69</v>
      </c>
      <c r="D9" s="163"/>
      <c r="E9" s="161"/>
      <c r="F9" s="22">
        <v>4</v>
      </c>
      <c r="G9" s="19" t="s">
        <v>104</v>
      </c>
      <c r="H9" s="100" t="e">
        <f>((D6+D7+D8+D9+D10+D11+D12+D13)-(D14+D15))/(D6+D7)</f>
        <v>#DIV/0!</v>
      </c>
      <c r="I9" s="101">
        <f>IF(AND((D6+D7)=0,(D6+D7+D8+D9+D10+D11+D12+D13-D14-D15)&lt;0),0,IF((D6+D7)=0,3,IF((H9)&lt;=0,0,IF(H9&lt;0.51,1,IF(H9&gt;1,3,2)))))</f>
        <v>3</v>
      </c>
      <c r="J9" s="29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3.8" x14ac:dyDescent="0.25">
      <c r="A10" s="8"/>
      <c r="B10" s="99" t="s">
        <v>110</v>
      </c>
      <c r="C10" s="98"/>
      <c r="D10" s="163"/>
      <c r="E10" s="161"/>
      <c r="F10" s="22">
        <v>5</v>
      </c>
      <c r="G10" s="19" t="s">
        <v>88</v>
      </c>
      <c r="H10" s="110" t="e">
        <f>D19/D18</f>
        <v>#DIV/0!</v>
      </c>
      <c r="I10" s="101">
        <f>IF(AND(D18&lt;=0,D19&lt;=0),0,IF(D18&lt;=0,0,IF(H10&gt;1,0,IF(H10&lt;0.95,3,IF(H10&gt;0.99,1,2)))))</f>
        <v>0</v>
      </c>
      <c r="J10" s="29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3.8" x14ac:dyDescent="0.25">
      <c r="A11" s="8"/>
      <c r="B11" s="15" t="s">
        <v>77</v>
      </c>
      <c r="C11" s="16" t="s">
        <v>70</v>
      </c>
      <c r="D11" s="163"/>
      <c r="E11" s="161"/>
      <c r="F11" s="22">
        <v>6</v>
      </c>
      <c r="G11" s="19" t="s">
        <v>89</v>
      </c>
      <c r="H11" s="100" t="e">
        <f>(D11/D18)*360</f>
        <v>#DIV/0!</v>
      </c>
      <c r="I11" s="101">
        <f>IF(AND(D18&lt;=0,D11&lt;=0),1,IF(D18&lt;=0,1,IF(D11&lt;=0,1,IF(H11&lt;40,3,IF(H11&gt;70,1,2)))))</f>
        <v>1</v>
      </c>
      <c r="J11" s="29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3.8" x14ac:dyDescent="0.25">
      <c r="A12" s="8"/>
      <c r="B12" s="15" t="s">
        <v>271</v>
      </c>
      <c r="C12" s="16" t="s">
        <v>71</v>
      </c>
      <c r="D12" s="163"/>
      <c r="E12" s="161"/>
      <c r="F12" s="22">
        <v>7</v>
      </c>
      <c r="G12" s="19" t="s">
        <v>90</v>
      </c>
      <c r="H12" s="100" t="e">
        <f>D18/(D6+D7+D8+D9+D10+D11+D12+D13)</f>
        <v>#DIV/0!</v>
      </c>
      <c r="I12" s="101">
        <f>IF(AND(D18&lt;=0,(D6+D7+D8+D9+D10+D11+D12+D13)&lt;=0),1,IF((D6+D7+D8+D9+D10+D11+D12+D13)&lt;=0,1,IF(H12&lt;0.3,1,IF(H12&gt;1,3,2))))</f>
        <v>1</v>
      </c>
      <c r="J12" s="29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3.8" x14ac:dyDescent="0.25">
      <c r="A13" s="8"/>
      <c r="B13" s="15" t="s">
        <v>108</v>
      </c>
      <c r="C13" s="16" t="s">
        <v>72</v>
      </c>
      <c r="D13" s="163"/>
      <c r="E13" s="161"/>
      <c r="F13" s="22">
        <v>8</v>
      </c>
      <c r="G13" s="19" t="s">
        <v>139</v>
      </c>
      <c r="H13" s="100" t="e">
        <f>(D12+D8+D9+D10)/D14</f>
        <v>#DIV/0!</v>
      </c>
      <c r="I13" s="101">
        <f>IF(AND(D14&lt;=0,(D12+D8+D9+D10)&lt;=0),1,IF(D14&lt;=0,3,IF(H13&lt;0.7,1,IF(H13&gt;1.5,3,2))))</f>
        <v>1</v>
      </c>
      <c r="J13" s="29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3.8" x14ac:dyDescent="0.25">
      <c r="A14" s="8"/>
      <c r="B14" s="15" t="s">
        <v>145</v>
      </c>
      <c r="C14" s="16" t="s">
        <v>73</v>
      </c>
      <c r="D14" s="163"/>
      <c r="E14" s="161"/>
      <c r="F14" s="22">
        <v>9</v>
      </c>
      <c r="G14" s="19" t="s">
        <v>91</v>
      </c>
      <c r="H14" s="100" t="e">
        <f>(D14+D15)/D20</f>
        <v>#DIV/0!</v>
      </c>
      <c r="I14" s="101">
        <f>IF(AND((D14+D15)=0,D20&gt;0),3,IF(D20&lt;=0,0,IF(H14&gt;7,1,IF(H14&lt;0,0,IF(H14&lt;5,3,2)))))</f>
        <v>0</v>
      </c>
      <c r="J14" s="29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4.4" thickBot="1" x14ac:dyDescent="0.3">
      <c r="A15" s="8"/>
      <c r="B15" s="17" t="s">
        <v>4</v>
      </c>
      <c r="C15" s="18" t="s">
        <v>74</v>
      </c>
      <c r="D15" s="165"/>
      <c r="E15" s="161"/>
      <c r="F15" s="106">
        <v>10</v>
      </c>
      <c r="G15" s="107" t="s">
        <v>138</v>
      </c>
      <c r="H15" s="108" t="e">
        <f>(((D6+D7+D10+D13)-('2017-DE'!D6+'2017-DE'!D7+'2017-DE'!D10+'2017-DE'!D13)+D22)/('2017-DE'!D6+'2017-DE'!D7+'2017-DE'!D10+'2017-DE'!D13))*100</f>
        <v>#DIV/0!</v>
      </c>
      <c r="I15" s="109">
        <f>IF(AND((D6+D7+D10+D13)=0,D22=0,('2017-DE'!D6+'2017-DE'!D7+'2017-DE'!D10+'2017-DE'!D13)=0),0, IF(('2017-DE'!D6+'2017-DE'!D7+'2017-DE'!D10+'2017-DE'!D13)=0,3, IF(H15&lt;=0,0, IF(H15&lt;2.51,1, IF(H15&gt;5,3,2)))))</f>
        <v>0</v>
      </c>
      <c r="J15" s="29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7.399999999999999" thickTop="1" thickBot="1" x14ac:dyDescent="0.35">
      <c r="A16" s="8"/>
      <c r="B16" s="10"/>
      <c r="C16" s="28"/>
      <c r="D16" s="177"/>
      <c r="E16" s="161"/>
      <c r="F16" s="24" t="s">
        <v>53</v>
      </c>
      <c r="G16" s="25" t="s">
        <v>276</v>
      </c>
      <c r="H16" s="25"/>
      <c r="I16" s="26">
        <f>SUM(I6:I15)</f>
        <v>6</v>
      </c>
      <c r="J16" s="9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8.2" thickTop="1" x14ac:dyDescent="0.25">
      <c r="A17" s="8"/>
      <c r="B17" s="203" t="s">
        <v>25</v>
      </c>
      <c r="C17" s="195" t="s">
        <v>26</v>
      </c>
      <c r="D17" s="162" t="s">
        <v>78</v>
      </c>
      <c r="E17" s="161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4" thickBot="1" x14ac:dyDescent="0.3">
      <c r="A18" s="8"/>
      <c r="B18" s="15" t="s">
        <v>113</v>
      </c>
      <c r="C18" s="16" t="s">
        <v>79</v>
      </c>
      <c r="D18" s="163"/>
      <c r="E18" s="161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3.8" x14ac:dyDescent="0.25">
      <c r="A19" s="8"/>
      <c r="B19" s="15" t="s">
        <v>114</v>
      </c>
      <c r="C19" s="16" t="s">
        <v>80</v>
      </c>
      <c r="D19" s="163"/>
      <c r="E19" s="161"/>
      <c r="F19" s="8"/>
      <c r="G19" s="38" t="s">
        <v>84</v>
      </c>
      <c r="H19" s="39"/>
      <c r="I19" s="35"/>
      <c r="J19" s="35"/>
      <c r="K19" s="35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4" thickBot="1" x14ac:dyDescent="0.3">
      <c r="A20" s="8"/>
      <c r="B20" s="17" t="s">
        <v>141</v>
      </c>
      <c r="C20" s="18" t="s">
        <v>51</v>
      </c>
      <c r="D20" s="165"/>
      <c r="E20" s="161"/>
      <c r="F20" s="8"/>
      <c r="G20" s="40" t="s">
        <v>105</v>
      </c>
      <c r="H20" s="41"/>
      <c r="I20" s="35"/>
      <c r="J20" s="35"/>
      <c r="K20" s="35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" thickTop="1" thickBot="1" x14ac:dyDescent="0.3">
      <c r="A21" s="8"/>
      <c r="B21" s="10"/>
      <c r="C21" s="28"/>
      <c r="D21" s="177"/>
      <c r="E21" s="178"/>
      <c r="F21" s="7"/>
      <c r="G21" s="42" t="s">
        <v>106</v>
      </c>
      <c r="H21" s="43"/>
      <c r="I21" s="37"/>
      <c r="J21" s="37"/>
      <c r="K21" s="35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" thickTop="1" thickBot="1" x14ac:dyDescent="0.3">
      <c r="A22" s="8"/>
      <c r="B22" s="33" t="s">
        <v>81</v>
      </c>
      <c r="C22" s="34" t="s">
        <v>82</v>
      </c>
      <c r="D22" s="179"/>
      <c r="E22" s="178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4" thickTop="1" x14ac:dyDescent="0.25">
      <c r="A23" s="8"/>
      <c r="E23" s="180"/>
      <c r="F23" s="7"/>
      <c r="G23" s="38" t="s">
        <v>83</v>
      </c>
      <c r="H23" s="44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3.8" x14ac:dyDescent="0.25">
      <c r="A24" s="8"/>
      <c r="E24" s="180"/>
      <c r="F24" s="7"/>
      <c r="G24" s="40" t="s">
        <v>334</v>
      </c>
      <c r="H24" s="45"/>
      <c r="I24" s="36"/>
      <c r="J24" s="10"/>
      <c r="K24" s="30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4.4" thickBot="1" x14ac:dyDescent="0.3">
      <c r="A25" s="8"/>
      <c r="B25" s="10"/>
      <c r="C25" s="28"/>
      <c r="D25" s="177"/>
      <c r="E25" s="180"/>
      <c r="F25" s="7"/>
      <c r="G25" s="42" t="s">
        <v>335</v>
      </c>
      <c r="H25" s="46"/>
      <c r="I25" s="36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.4" thickBot="1" x14ac:dyDescent="0.3">
      <c r="A26" s="8"/>
      <c r="B26" s="10"/>
      <c r="C26" s="28"/>
      <c r="D26" s="177"/>
      <c r="E26" s="180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4" thickBot="1" x14ac:dyDescent="0.3">
      <c r="A27" s="8"/>
      <c r="B27" s="10"/>
      <c r="C27" s="28"/>
      <c r="D27" s="177"/>
      <c r="E27" s="180"/>
      <c r="F27" s="7"/>
      <c r="G27" s="47" t="s">
        <v>85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3.8" x14ac:dyDescent="0.25">
      <c r="A28" s="8"/>
      <c r="B28" s="10"/>
      <c r="C28" s="28"/>
      <c r="D28" s="177"/>
      <c r="E28" s="180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3.8" x14ac:dyDescent="0.25">
      <c r="A29" s="8"/>
      <c r="B29" s="10"/>
      <c r="C29" s="28"/>
      <c r="D29" s="177"/>
      <c r="E29" s="180"/>
      <c r="F29" s="7"/>
      <c r="G29" s="10" t="s">
        <v>111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3.8" x14ac:dyDescent="0.25">
      <c r="A30" s="8"/>
      <c r="B30" s="29"/>
      <c r="C30" s="31"/>
      <c r="D30" s="181"/>
      <c r="E30" s="180"/>
      <c r="F30" s="7"/>
      <c r="G30" s="10" t="s">
        <v>112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3.8" x14ac:dyDescent="0.25">
      <c r="A31" s="8"/>
      <c r="B31" s="29"/>
      <c r="C31" s="31"/>
      <c r="D31" s="181"/>
      <c r="E31" s="180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3.8" x14ac:dyDescent="0.25">
      <c r="A32" s="8"/>
      <c r="B32" s="29"/>
      <c r="C32" s="31"/>
      <c r="D32" s="181"/>
      <c r="E32" s="180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3.8" x14ac:dyDescent="0.25">
      <c r="A33" s="8"/>
      <c r="B33" s="29"/>
      <c r="C33" s="31"/>
      <c r="D33" s="181"/>
      <c r="E33" s="180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3.8" x14ac:dyDescent="0.25">
      <c r="A34" s="8"/>
      <c r="B34" s="29"/>
      <c r="C34" s="31"/>
      <c r="D34" s="181"/>
      <c r="E34" s="180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3.8" x14ac:dyDescent="0.25">
      <c r="A35" s="8"/>
      <c r="B35" s="29"/>
      <c r="C35" s="31"/>
      <c r="D35" s="181"/>
      <c r="E35" s="180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3.8" x14ac:dyDescent="0.25">
      <c r="A36" s="8"/>
      <c r="B36" s="29"/>
      <c r="C36" s="31"/>
      <c r="D36" s="181"/>
      <c r="E36" s="180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3.8" x14ac:dyDescent="0.25">
      <c r="A37" s="8"/>
      <c r="B37" s="29"/>
      <c r="C37" s="31"/>
      <c r="D37" s="181"/>
      <c r="E37" s="180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3.8" x14ac:dyDescent="0.25">
      <c r="A38" s="8"/>
      <c r="B38" s="29"/>
      <c r="C38" s="31"/>
      <c r="D38" s="181"/>
      <c r="E38" s="180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3.8" x14ac:dyDescent="0.25">
      <c r="A39" s="8"/>
      <c r="B39" s="29"/>
      <c r="C39" s="31"/>
      <c r="D39" s="181"/>
      <c r="E39" s="180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3.8" x14ac:dyDescent="0.25">
      <c r="A40" s="8"/>
      <c r="B40" s="29"/>
      <c r="C40" s="32"/>
      <c r="D40" s="180"/>
      <c r="E40" s="180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3.8" x14ac:dyDescent="0.25">
      <c r="A41" s="8"/>
      <c r="B41" s="29"/>
      <c r="C41" s="32"/>
      <c r="D41" s="180"/>
      <c r="E41" s="180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3.8" x14ac:dyDescent="0.25">
      <c r="A42" s="8"/>
      <c r="B42" s="7"/>
      <c r="C42" s="14"/>
      <c r="D42" s="161"/>
      <c r="E42" s="161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3.8" x14ac:dyDescent="0.25">
      <c r="B43" s="1"/>
      <c r="C43" s="3"/>
      <c r="D43" s="171"/>
      <c r="E43" s="17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3.8" x14ac:dyDescent="0.25">
      <c r="B44" s="1"/>
      <c r="C44" s="3"/>
      <c r="D44" s="171"/>
      <c r="E44" s="17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3.8" x14ac:dyDescent="0.25">
      <c r="B45" s="1"/>
      <c r="C45" s="3"/>
      <c r="D45" s="171"/>
      <c r="E45" s="17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3.8" x14ac:dyDescent="0.25">
      <c r="B46" s="1"/>
      <c r="C46" s="3"/>
      <c r="D46" s="171"/>
      <c r="E46" s="17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3.8" x14ac:dyDescent="0.25">
      <c r="B47" s="1"/>
      <c r="C47" s="3"/>
      <c r="D47" s="171"/>
      <c r="E47" s="17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3.8" x14ac:dyDescent="0.25">
      <c r="B48" s="1"/>
      <c r="C48" s="3"/>
      <c r="D48" s="171"/>
      <c r="E48" s="17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3.8" x14ac:dyDescent="0.25">
      <c r="B49" s="1"/>
      <c r="C49" s="3"/>
      <c r="D49" s="171"/>
      <c r="E49" s="17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3.8" x14ac:dyDescent="0.25">
      <c r="B50" s="1"/>
      <c r="C50" s="3"/>
      <c r="D50" s="171"/>
      <c r="E50" s="17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3.8" x14ac:dyDescent="0.25">
      <c r="B51" s="1"/>
      <c r="C51" s="3"/>
      <c r="D51" s="171"/>
      <c r="E51" s="17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3.8" x14ac:dyDescent="0.25">
      <c r="B52" s="1"/>
      <c r="C52" s="3"/>
      <c r="D52" s="171"/>
      <c r="E52" s="17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3.8" x14ac:dyDescent="0.25">
      <c r="B53" s="1"/>
      <c r="C53" s="3"/>
      <c r="D53" s="171"/>
      <c r="E53" s="17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3.8" x14ac:dyDescent="0.25">
      <c r="B54" s="1"/>
      <c r="C54" s="3"/>
      <c r="D54" s="171"/>
      <c r="E54" s="17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3.8" x14ac:dyDescent="0.25">
      <c r="B55" s="1"/>
      <c r="C55" s="3"/>
      <c r="D55" s="171"/>
      <c r="E55" s="17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3.8" x14ac:dyDescent="0.25">
      <c r="B56" s="1"/>
      <c r="C56" s="3"/>
      <c r="D56" s="171"/>
      <c r="E56" s="17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3.8" x14ac:dyDescent="0.25">
      <c r="B57" s="1"/>
      <c r="C57" s="3"/>
      <c r="D57" s="171"/>
      <c r="E57" s="17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3.8" x14ac:dyDescent="0.25">
      <c r="B58" s="1"/>
      <c r="C58" s="3"/>
      <c r="D58" s="171"/>
      <c r="E58" s="17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3.8" x14ac:dyDescent="0.25">
      <c r="B59" s="1"/>
      <c r="C59" s="3"/>
      <c r="D59" s="171"/>
      <c r="E59" s="17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3.8" x14ac:dyDescent="0.25">
      <c r="B60" s="1"/>
      <c r="C60" s="3"/>
      <c r="D60" s="171"/>
      <c r="E60" s="17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3.8" x14ac:dyDescent="0.25">
      <c r="B61" s="1"/>
      <c r="C61" s="3"/>
      <c r="D61" s="171"/>
      <c r="E61" s="17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3.8" x14ac:dyDescent="0.25">
      <c r="B62" s="1"/>
      <c r="C62" s="3"/>
      <c r="D62" s="171"/>
      <c r="E62" s="17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3.8" x14ac:dyDescent="0.25">
      <c r="B63" s="1"/>
      <c r="C63" s="3"/>
      <c r="D63" s="171"/>
      <c r="E63" s="17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3.8" x14ac:dyDescent="0.25">
      <c r="B64" s="1"/>
      <c r="C64" s="3"/>
      <c r="D64" s="171"/>
      <c r="E64" s="17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3.8" x14ac:dyDescent="0.25">
      <c r="B65" s="1"/>
      <c r="C65" s="3"/>
      <c r="D65" s="171"/>
      <c r="E65" s="17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3.8" x14ac:dyDescent="0.25">
      <c r="B66" s="1"/>
      <c r="C66" s="3"/>
      <c r="D66" s="171"/>
      <c r="E66" s="17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3.8" x14ac:dyDescent="0.25">
      <c r="B67" s="1"/>
      <c r="C67" s="3"/>
      <c r="D67" s="171"/>
      <c r="E67" s="17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3.8" x14ac:dyDescent="0.25">
      <c r="B68" s="1"/>
      <c r="C68" s="3"/>
      <c r="D68" s="171"/>
      <c r="E68" s="17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3.8" x14ac:dyDescent="0.25">
      <c r="B69" s="1"/>
      <c r="C69" s="3"/>
      <c r="D69" s="171"/>
      <c r="E69" s="17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3.8" x14ac:dyDescent="0.25">
      <c r="B70" s="1"/>
      <c r="C70" s="3"/>
      <c r="D70" s="171"/>
      <c r="E70" s="17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3.8" x14ac:dyDescent="0.25">
      <c r="B71" s="1"/>
      <c r="C71" s="3"/>
      <c r="D71" s="171"/>
      <c r="E71" s="17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3.8" x14ac:dyDescent="0.25">
      <c r="B72" s="1"/>
      <c r="C72" s="3"/>
      <c r="D72" s="171"/>
      <c r="E72" s="17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3.8" x14ac:dyDescent="0.25">
      <c r="B73" s="1"/>
      <c r="C73" s="3"/>
      <c r="D73" s="171"/>
      <c r="E73" s="17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3.8" x14ac:dyDescent="0.25">
      <c r="B74" s="1"/>
      <c r="C74" s="3"/>
      <c r="D74" s="171"/>
      <c r="E74" s="17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3.8" x14ac:dyDescent="0.25">
      <c r="B75" s="1"/>
      <c r="C75" s="3"/>
      <c r="D75" s="171"/>
      <c r="E75" s="17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3.8" x14ac:dyDescent="0.25">
      <c r="B76" s="1"/>
      <c r="C76" s="3"/>
      <c r="D76" s="171"/>
      <c r="E76" s="17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3.8" x14ac:dyDescent="0.25">
      <c r="B77" s="1"/>
      <c r="C77" s="3"/>
      <c r="D77" s="171"/>
      <c r="E77" s="17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3.8" x14ac:dyDescent="0.25">
      <c r="B78" s="1"/>
      <c r="C78" s="3"/>
      <c r="D78" s="171"/>
      <c r="E78" s="17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3.8" x14ac:dyDescent="0.25">
      <c r="B79" s="1"/>
      <c r="C79" s="3"/>
      <c r="D79" s="171"/>
      <c r="E79" s="17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3.8" x14ac:dyDescent="0.25">
      <c r="B80" s="1"/>
      <c r="C80" s="3"/>
      <c r="D80" s="171"/>
      <c r="E80" s="17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3.8" x14ac:dyDescent="0.25">
      <c r="B81" s="1"/>
      <c r="C81" s="3"/>
      <c r="D81" s="171"/>
      <c r="E81" s="17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3.8" x14ac:dyDescent="0.25">
      <c r="B82" s="1"/>
      <c r="C82" s="3"/>
      <c r="D82" s="171"/>
      <c r="E82" s="17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3.8" x14ac:dyDescent="0.25">
      <c r="B83" s="1"/>
      <c r="C83" s="3"/>
      <c r="D83" s="171"/>
      <c r="E83" s="17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3.8" x14ac:dyDescent="0.25">
      <c r="B84" s="1"/>
      <c r="C84" s="3"/>
      <c r="D84" s="171"/>
      <c r="E84" s="17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3.8" x14ac:dyDescent="0.25">
      <c r="B85" s="1"/>
      <c r="C85" s="3"/>
      <c r="D85" s="171"/>
      <c r="E85" s="17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3.8" x14ac:dyDescent="0.25">
      <c r="B86" s="1"/>
      <c r="C86" s="3"/>
      <c r="D86" s="171"/>
      <c r="E86" s="17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3.8" x14ac:dyDescent="0.25">
      <c r="B87" s="1"/>
      <c r="C87" s="3"/>
      <c r="D87" s="171"/>
      <c r="E87" s="17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3.8" x14ac:dyDescent="0.25">
      <c r="B88" s="1"/>
      <c r="C88" s="3"/>
      <c r="D88" s="171"/>
      <c r="E88" s="17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3.8" x14ac:dyDescent="0.25">
      <c r="B89" s="1"/>
      <c r="C89" s="3"/>
      <c r="D89" s="171"/>
      <c r="E89" s="17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3.8" x14ac:dyDescent="0.25">
      <c r="B90" s="1"/>
      <c r="C90" s="3"/>
      <c r="D90" s="171"/>
      <c r="E90" s="17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3.8" x14ac:dyDescent="0.25">
      <c r="B91" s="1"/>
      <c r="C91" s="3"/>
      <c r="D91" s="171"/>
      <c r="E91" s="17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3.8" x14ac:dyDescent="0.25">
      <c r="B92" s="1"/>
      <c r="C92" s="3"/>
      <c r="D92" s="171"/>
      <c r="E92" s="17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3.8" x14ac:dyDescent="0.25">
      <c r="B93" s="1"/>
      <c r="C93" s="3"/>
      <c r="D93" s="171"/>
      <c r="E93" s="17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3.8" x14ac:dyDescent="0.25">
      <c r="B94" s="1"/>
      <c r="C94" s="3"/>
      <c r="D94" s="171"/>
      <c r="E94" s="17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3.8" x14ac:dyDescent="0.25">
      <c r="B95" s="1"/>
      <c r="C95" s="3"/>
      <c r="D95" s="171"/>
      <c r="E95" s="17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3.8" x14ac:dyDescent="0.25">
      <c r="B96" s="1"/>
      <c r="C96" s="3"/>
      <c r="D96" s="171"/>
      <c r="E96" s="17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3.8" x14ac:dyDescent="0.25">
      <c r="B97" s="1"/>
      <c r="C97" s="3"/>
      <c r="D97" s="171"/>
      <c r="E97" s="17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3.8" x14ac:dyDescent="0.25">
      <c r="B98" s="1"/>
      <c r="C98" s="3"/>
      <c r="D98" s="171"/>
      <c r="E98" s="17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3.8" x14ac:dyDescent="0.25">
      <c r="B99" s="1"/>
      <c r="C99" s="3"/>
      <c r="D99" s="171"/>
      <c r="E99" s="17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3.8" x14ac:dyDescent="0.25">
      <c r="B100" s="1"/>
      <c r="C100" s="3"/>
      <c r="D100" s="171"/>
      <c r="E100" s="17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3.8" x14ac:dyDescent="0.25">
      <c r="B101" s="1"/>
      <c r="C101" s="3"/>
      <c r="D101" s="171"/>
      <c r="E101" s="17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3.8" x14ac:dyDescent="0.25">
      <c r="B102" s="1"/>
      <c r="C102" s="3"/>
      <c r="D102" s="171"/>
      <c r="E102" s="17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3.8" x14ac:dyDescent="0.25">
      <c r="B103" s="1"/>
      <c r="C103" s="3"/>
      <c r="D103" s="171"/>
      <c r="E103" s="17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3.8" x14ac:dyDescent="0.25">
      <c r="B104" s="1"/>
      <c r="C104" s="3"/>
      <c r="D104" s="171"/>
      <c r="E104" s="17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3.8" x14ac:dyDescent="0.25">
      <c r="B105" s="1"/>
      <c r="C105" s="3"/>
      <c r="D105" s="171"/>
      <c r="E105" s="17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3.8" x14ac:dyDescent="0.25">
      <c r="B106" s="1"/>
      <c r="C106" s="3"/>
      <c r="D106" s="171"/>
      <c r="E106" s="17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3.8" x14ac:dyDescent="0.25">
      <c r="B107" s="1"/>
      <c r="C107" s="3"/>
      <c r="D107" s="171"/>
      <c r="E107" s="17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3.8" x14ac:dyDescent="0.25">
      <c r="B108" s="1"/>
      <c r="C108" s="3"/>
      <c r="D108" s="171"/>
      <c r="E108" s="17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3.8" x14ac:dyDescent="0.25">
      <c r="B109" s="1"/>
      <c r="C109" s="3"/>
      <c r="D109" s="171"/>
      <c r="E109" s="17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3.8" x14ac:dyDescent="0.25">
      <c r="B110" s="1"/>
      <c r="C110" s="3"/>
      <c r="D110" s="171"/>
      <c r="E110" s="17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3.8" x14ac:dyDescent="0.25">
      <c r="B111" s="1"/>
      <c r="C111" s="3"/>
      <c r="D111" s="171"/>
      <c r="E111" s="17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3.8" x14ac:dyDescent="0.25">
      <c r="B112" s="1"/>
      <c r="C112" s="3"/>
      <c r="D112" s="171"/>
      <c r="E112" s="17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3.8" x14ac:dyDescent="0.25">
      <c r="B113" s="1"/>
      <c r="C113" s="3"/>
      <c r="D113" s="171"/>
      <c r="E113" s="17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3.8" x14ac:dyDescent="0.25">
      <c r="B114" s="1"/>
      <c r="C114" s="3"/>
      <c r="D114" s="171"/>
      <c r="E114" s="17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3.8" x14ac:dyDescent="0.25">
      <c r="B115" s="1"/>
      <c r="C115" s="3"/>
      <c r="D115" s="171"/>
      <c r="E115" s="17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3.8" x14ac:dyDescent="0.25">
      <c r="B116" s="1"/>
      <c r="C116" s="3"/>
      <c r="D116" s="171"/>
      <c r="E116" s="17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3.8" x14ac:dyDescent="0.25">
      <c r="B117" s="1"/>
      <c r="C117" s="3"/>
      <c r="D117" s="171"/>
      <c r="E117" s="17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3.8" x14ac:dyDescent="0.25">
      <c r="B118" s="1"/>
      <c r="C118" s="3"/>
      <c r="D118" s="171"/>
      <c r="E118" s="17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3.8" x14ac:dyDescent="0.25">
      <c r="B119" s="1"/>
      <c r="C119" s="3"/>
      <c r="D119" s="171"/>
      <c r="E119" s="17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3.8" x14ac:dyDescent="0.25">
      <c r="B120" s="1"/>
      <c r="C120" s="3"/>
      <c r="D120" s="171"/>
      <c r="E120" s="17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3.8" x14ac:dyDescent="0.25">
      <c r="B121" s="1"/>
      <c r="C121" s="3"/>
      <c r="D121" s="171"/>
      <c r="E121" s="17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3.8" x14ac:dyDescent="0.25">
      <c r="B122" s="1"/>
      <c r="C122" s="3"/>
      <c r="D122" s="171"/>
      <c r="E122" s="17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3.8" x14ac:dyDescent="0.25">
      <c r="B123" s="1"/>
      <c r="C123" s="3"/>
      <c r="D123" s="171"/>
      <c r="E123" s="17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3.8" x14ac:dyDescent="0.25">
      <c r="B124" s="1"/>
      <c r="C124" s="3"/>
      <c r="D124" s="171"/>
      <c r="E124" s="17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3.8" x14ac:dyDescent="0.25">
      <c r="B125" s="1"/>
      <c r="C125" s="3"/>
      <c r="D125" s="171"/>
      <c r="E125" s="17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3.8" x14ac:dyDescent="0.25">
      <c r="B126" s="1"/>
      <c r="C126" s="3"/>
      <c r="D126" s="171"/>
      <c r="E126" s="17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3.8" x14ac:dyDescent="0.25">
      <c r="B127" s="1"/>
      <c r="C127" s="3"/>
      <c r="D127" s="171"/>
      <c r="E127" s="17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3.8" x14ac:dyDescent="0.25">
      <c r="B128" s="1"/>
      <c r="C128" s="3"/>
      <c r="D128" s="171"/>
      <c r="E128" s="17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3.8" x14ac:dyDescent="0.25">
      <c r="B129" s="1"/>
      <c r="C129" s="3"/>
      <c r="D129" s="171"/>
      <c r="E129" s="17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3.8" x14ac:dyDescent="0.25">
      <c r="B130" s="1"/>
      <c r="C130" s="3"/>
      <c r="D130" s="171"/>
      <c r="E130" s="17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3.8" x14ac:dyDescent="0.25">
      <c r="B131" s="1"/>
      <c r="C131" s="3"/>
      <c r="D131" s="171"/>
      <c r="E131" s="17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3.8" x14ac:dyDescent="0.25">
      <c r="B132" s="1"/>
      <c r="C132" s="3"/>
      <c r="D132" s="171"/>
      <c r="E132" s="17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3.8" x14ac:dyDescent="0.25">
      <c r="B133" s="1"/>
      <c r="C133" s="3"/>
      <c r="D133" s="171"/>
      <c r="E133" s="17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3.8" x14ac:dyDescent="0.25">
      <c r="B134" s="1"/>
      <c r="C134" s="3"/>
      <c r="D134" s="171"/>
      <c r="E134" s="17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3.8" x14ac:dyDescent="0.25">
      <c r="B135" s="1"/>
      <c r="C135" s="3"/>
      <c r="D135" s="171"/>
      <c r="E135" s="17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3.8" x14ac:dyDescent="0.25">
      <c r="B136" s="1"/>
      <c r="C136" s="3"/>
      <c r="D136" s="171"/>
      <c r="E136" s="17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3.8" x14ac:dyDescent="0.25">
      <c r="B137" s="1"/>
      <c r="C137" s="3"/>
      <c r="D137" s="171"/>
      <c r="E137" s="17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3.8" x14ac:dyDescent="0.25">
      <c r="B138" s="1"/>
      <c r="C138" s="3"/>
      <c r="D138" s="171"/>
      <c r="E138" s="17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3.8" x14ac:dyDescent="0.25">
      <c r="B139" s="1"/>
      <c r="C139" s="3"/>
      <c r="D139" s="171"/>
      <c r="E139" s="17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3.8" x14ac:dyDescent="0.25">
      <c r="B140" s="1"/>
      <c r="C140" s="3"/>
      <c r="D140" s="171"/>
      <c r="E140" s="17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3.8" x14ac:dyDescent="0.25">
      <c r="B141" s="1"/>
      <c r="C141" s="3"/>
      <c r="D141" s="171"/>
      <c r="E141" s="17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3.8" x14ac:dyDescent="0.25">
      <c r="B142" s="1"/>
      <c r="C142" s="3"/>
      <c r="D142" s="171"/>
      <c r="E142" s="17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3.8" x14ac:dyDescent="0.25">
      <c r="B143" s="1"/>
      <c r="C143" s="3"/>
      <c r="D143" s="171"/>
      <c r="E143" s="17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3.8" x14ac:dyDescent="0.25">
      <c r="B144" s="1"/>
      <c r="C144" s="3"/>
      <c r="D144" s="171"/>
      <c r="E144" s="17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3.8" x14ac:dyDescent="0.25">
      <c r="B145" s="1"/>
      <c r="C145" s="3"/>
      <c r="D145" s="171"/>
      <c r="E145" s="17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3.8" x14ac:dyDescent="0.25">
      <c r="B146" s="1"/>
      <c r="C146" s="3"/>
      <c r="D146" s="171"/>
      <c r="E146" s="17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3.8" x14ac:dyDescent="0.25">
      <c r="B147" s="1"/>
      <c r="C147" s="3"/>
      <c r="D147" s="171"/>
      <c r="E147" s="17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3.8" x14ac:dyDescent="0.25">
      <c r="B148" s="1"/>
      <c r="C148" s="3"/>
      <c r="D148" s="171"/>
      <c r="E148" s="17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3.8" x14ac:dyDescent="0.25">
      <c r="B149" s="1"/>
      <c r="C149" s="3"/>
      <c r="D149" s="171"/>
      <c r="E149" s="17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3.8" x14ac:dyDescent="0.25">
      <c r="B150" s="1"/>
      <c r="C150" s="3"/>
      <c r="D150" s="171"/>
      <c r="E150" s="17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3.8" x14ac:dyDescent="0.25">
      <c r="B151" s="1"/>
      <c r="C151" s="3"/>
      <c r="D151" s="171"/>
      <c r="E151" s="17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3.8" x14ac:dyDescent="0.25">
      <c r="B152" s="1"/>
      <c r="C152" s="3"/>
      <c r="D152" s="171"/>
      <c r="E152" s="17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3.8" x14ac:dyDescent="0.25">
      <c r="B153" s="1"/>
      <c r="C153" s="3"/>
      <c r="D153" s="171"/>
      <c r="E153" s="17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3.8" x14ac:dyDescent="0.25">
      <c r="B154" s="1"/>
      <c r="C154" s="3"/>
      <c r="D154" s="171"/>
      <c r="E154" s="17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3.8" x14ac:dyDescent="0.25">
      <c r="B155" s="1"/>
      <c r="C155" s="3"/>
      <c r="D155" s="171"/>
      <c r="E155" s="17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3.8" x14ac:dyDescent="0.25">
      <c r="B156" s="1"/>
      <c r="C156" s="3"/>
      <c r="D156" s="171"/>
      <c r="E156" s="17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3.8" x14ac:dyDescent="0.25">
      <c r="B157" s="1"/>
      <c r="C157" s="3"/>
      <c r="D157" s="171"/>
      <c r="E157" s="17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3.8" x14ac:dyDescent="0.25">
      <c r="B158" s="1"/>
      <c r="C158" s="3"/>
      <c r="D158" s="171"/>
      <c r="E158" s="17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3.8" x14ac:dyDescent="0.25">
      <c r="B159" s="1"/>
      <c r="C159" s="3"/>
      <c r="D159" s="171"/>
      <c r="E159" s="17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3.8" x14ac:dyDescent="0.25">
      <c r="B160" s="1"/>
      <c r="C160" s="3"/>
      <c r="D160" s="171"/>
      <c r="E160" s="17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3.8" x14ac:dyDescent="0.25">
      <c r="B161" s="1"/>
      <c r="C161" s="3"/>
      <c r="D161" s="171"/>
      <c r="E161" s="17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3.8" x14ac:dyDescent="0.25">
      <c r="B162" s="1"/>
      <c r="C162" s="3"/>
      <c r="D162" s="171"/>
      <c r="E162" s="17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3.8" x14ac:dyDescent="0.25">
      <c r="B163" s="1"/>
      <c r="C163" s="3"/>
      <c r="D163" s="171"/>
      <c r="E163" s="17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3.8" x14ac:dyDescent="0.25">
      <c r="B164" s="1"/>
      <c r="C164" s="3"/>
      <c r="D164" s="171"/>
      <c r="E164" s="17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3.8" x14ac:dyDescent="0.25">
      <c r="B165" s="1"/>
      <c r="C165" s="3"/>
      <c r="D165" s="171"/>
      <c r="E165" s="17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3.8" x14ac:dyDescent="0.25">
      <c r="B166" s="1"/>
      <c r="C166" s="3"/>
      <c r="D166" s="171"/>
      <c r="E166" s="17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3.8" x14ac:dyDescent="0.25">
      <c r="B167" s="1"/>
      <c r="C167" s="3"/>
      <c r="D167" s="171"/>
      <c r="E167" s="17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3.8" x14ac:dyDescent="0.25">
      <c r="B168" s="1"/>
      <c r="C168" s="3"/>
      <c r="D168" s="171"/>
      <c r="E168" s="17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3.8" x14ac:dyDescent="0.25">
      <c r="B169" s="1"/>
      <c r="C169" s="3"/>
      <c r="D169" s="171"/>
      <c r="E169" s="17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3.8" x14ac:dyDescent="0.25">
      <c r="B170" s="1"/>
      <c r="C170" s="3"/>
      <c r="D170" s="171"/>
      <c r="E170" s="17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3.8" x14ac:dyDescent="0.25">
      <c r="B171" s="1"/>
      <c r="C171" s="3"/>
      <c r="D171" s="171"/>
      <c r="E171" s="17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3.8" x14ac:dyDescent="0.25">
      <c r="B172" s="1"/>
      <c r="C172" s="3"/>
      <c r="D172" s="171"/>
      <c r="E172" s="17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3.8" x14ac:dyDescent="0.25">
      <c r="B173" s="1"/>
      <c r="C173" s="3"/>
      <c r="D173" s="171"/>
      <c r="E173" s="17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3.8" x14ac:dyDescent="0.25">
      <c r="B174" s="1"/>
      <c r="C174" s="3"/>
      <c r="D174" s="171"/>
      <c r="E174" s="17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3.8" x14ac:dyDescent="0.25">
      <c r="B175" s="1"/>
      <c r="C175" s="3"/>
      <c r="D175" s="171"/>
      <c r="E175" s="17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3.8" x14ac:dyDescent="0.25">
      <c r="B176" s="1"/>
      <c r="C176" s="3"/>
      <c r="D176" s="171"/>
      <c r="E176" s="17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3.8" x14ac:dyDescent="0.25">
      <c r="B177" s="1"/>
      <c r="C177" s="3"/>
      <c r="D177" s="171"/>
      <c r="E177" s="17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3.8" x14ac:dyDescent="0.25">
      <c r="B178" s="1"/>
      <c r="C178" s="3"/>
      <c r="D178" s="171"/>
      <c r="E178" s="17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3.8" x14ac:dyDescent="0.25">
      <c r="B179" s="1"/>
      <c r="C179" s="3"/>
      <c r="D179" s="171"/>
      <c r="E179" s="17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3.8" x14ac:dyDescent="0.25">
      <c r="B180" s="1"/>
      <c r="C180" s="3"/>
      <c r="D180" s="171"/>
      <c r="E180" s="17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3.8" x14ac:dyDescent="0.25">
      <c r="B181" s="1"/>
      <c r="C181" s="3"/>
      <c r="D181" s="171"/>
      <c r="E181" s="17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3.8" x14ac:dyDescent="0.25">
      <c r="B182" s="1"/>
      <c r="C182" s="3"/>
      <c r="D182" s="171"/>
      <c r="E182" s="17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3.8" x14ac:dyDescent="0.25">
      <c r="B183" s="1"/>
      <c r="C183" s="3"/>
      <c r="D183" s="171"/>
      <c r="E183" s="17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3.8" x14ac:dyDescent="0.25">
      <c r="B184" s="1"/>
      <c r="C184" s="3"/>
      <c r="D184" s="171"/>
      <c r="E184" s="17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3.8" x14ac:dyDescent="0.25">
      <c r="B185" s="1"/>
      <c r="C185" s="3"/>
      <c r="D185" s="171"/>
      <c r="E185" s="17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3.8" x14ac:dyDescent="0.25">
      <c r="B186" s="1"/>
      <c r="C186" s="3"/>
      <c r="D186" s="171"/>
      <c r="E186" s="17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3.8" x14ac:dyDescent="0.25">
      <c r="B187" s="1"/>
      <c r="C187" s="3"/>
      <c r="D187" s="171"/>
      <c r="E187" s="17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3.8" x14ac:dyDescent="0.25">
      <c r="B188" s="1"/>
      <c r="C188" s="3"/>
      <c r="D188" s="171"/>
      <c r="E188" s="17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3.8" x14ac:dyDescent="0.25">
      <c r="B189" s="1"/>
      <c r="C189" s="3"/>
      <c r="D189" s="171"/>
      <c r="E189" s="17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3.8" x14ac:dyDescent="0.25">
      <c r="B190" s="1"/>
      <c r="C190" s="3"/>
      <c r="D190" s="171"/>
      <c r="E190" s="17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3.8" x14ac:dyDescent="0.25">
      <c r="B191" s="1"/>
      <c r="C191" s="3"/>
      <c r="D191" s="171"/>
      <c r="E191" s="17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3.8" x14ac:dyDescent="0.25">
      <c r="B192" s="1"/>
      <c r="C192" s="3"/>
      <c r="D192" s="171"/>
      <c r="E192" s="17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3.8" x14ac:dyDescent="0.25">
      <c r="B193" s="1"/>
      <c r="C193" s="3"/>
      <c r="D193" s="171"/>
      <c r="E193" s="17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3.8" x14ac:dyDescent="0.25">
      <c r="B194" s="1"/>
      <c r="C194" s="3"/>
      <c r="D194" s="171"/>
      <c r="E194" s="17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3.8" x14ac:dyDescent="0.25">
      <c r="B195" s="1"/>
      <c r="C195" s="3"/>
      <c r="D195" s="171"/>
      <c r="E195" s="17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3.8" x14ac:dyDescent="0.25">
      <c r="B196" s="1"/>
      <c r="C196" s="3"/>
      <c r="D196" s="171"/>
      <c r="E196" s="17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3.8" x14ac:dyDescent="0.25">
      <c r="B197" s="1"/>
      <c r="C197" s="3"/>
      <c r="D197" s="171"/>
      <c r="E197" s="17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3.8" x14ac:dyDescent="0.25">
      <c r="B198" s="1"/>
      <c r="C198" s="3"/>
      <c r="D198" s="171"/>
      <c r="E198" s="17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3.8" x14ac:dyDescent="0.25">
      <c r="B199" s="1"/>
      <c r="C199" s="3"/>
      <c r="D199" s="171"/>
      <c r="E199" s="17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3.8" x14ac:dyDescent="0.25">
      <c r="B200" s="1"/>
      <c r="C200" s="3"/>
      <c r="D200" s="171"/>
      <c r="E200" s="17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3.8" x14ac:dyDescent="0.25">
      <c r="B201" s="1"/>
      <c r="C201" s="3"/>
      <c r="D201" s="171"/>
      <c r="E201" s="17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3.8" x14ac:dyDescent="0.25">
      <c r="B202" s="1"/>
      <c r="C202" s="3"/>
      <c r="D202" s="171"/>
      <c r="E202" s="17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3.8" x14ac:dyDescent="0.25">
      <c r="B203" s="1"/>
      <c r="C203" s="3"/>
      <c r="D203" s="171"/>
      <c r="E203" s="17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3.8" x14ac:dyDescent="0.25">
      <c r="B204" s="1"/>
      <c r="C204" s="3"/>
      <c r="D204" s="171"/>
      <c r="E204" s="17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3.8" x14ac:dyDescent="0.25">
      <c r="B205" s="1"/>
      <c r="C205" s="3"/>
      <c r="D205" s="171"/>
      <c r="E205" s="17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3.8" x14ac:dyDescent="0.25">
      <c r="B206" s="1"/>
      <c r="C206" s="3"/>
      <c r="D206" s="171"/>
      <c r="E206" s="17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3.8" x14ac:dyDescent="0.25">
      <c r="B207" s="1"/>
      <c r="C207" s="3"/>
      <c r="D207" s="171"/>
      <c r="E207" s="17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3.8" x14ac:dyDescent="0.25">
      <c r="B208" s="1"/>
      <c r="C208" s="3"/>
      <c r="D208" s="171"/>
      <c r="E208" s="17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3.8" x14ac:dyDescent="0.25">
      <c r="B209" s="1"/>
      <c r="C209" s="3"/>
      <c r="D209" s="171"/>
      <c r="E209" s="17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3.8" x14ac:dyDescent="0.25">
      <c r="B210" s="1"/>
      <c r="C210" s="3"/>
      <c r="D210" s="171"/>
      <c r="E210" s="17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3.8" x14ac:dyDescent="0.25">
      <c r="B211" s="1"/>
      <c r="C211" s="3"/>
      <c r="D211" s="171"/>
      <c r="E211" s="17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3.8" x14ac:dyDescent="0.25">
      <c r="B212" s="1"/>
      <c r="C212" s="3"/>
      <c r="D212" s="171"/>
      <c r="E212" s="17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3.8" x14ac:dyDescent="0.25">
      <c r="B213" s="1"/>
      <c r="C213" s="3"/>
      <c r="D213" s="171"/>
      <c r="E213" s="17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3.8" x14ac:dyDescent="0.25">
      <c r="B214" s="1"/>
      <c r="C214" s="3"/>
      <c r="D214" s="171"/>
      <c r="E214" s="17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3.8" x14ac:dyDescent="0.25">
      <c r="B215" s="1"/>
      <c r="C215" s="3"/>
      <c r="D215" s="171"/>
      <c r="E215" s="17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3.8" x14ac:dyDescent="0.25">
      <c r="B216" s="1"/>
      <c r="C216" s="3"/>
      <c r="D216" s="171"/>
      <c r="E216" s="17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3.8" x14ac:dyDescent="0.25">
      <c r="B217" s="1"/>
      <c r="C217" s="3"/>
      <c r="D217" s="171"/>
      <c r="E217" s="17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3.8" x14ac:dyDescent="0.25">
      <c r="B218" s="1"/>
      <c r="C218" s="3"/>
      <c r="D218" s="171"/>
      <c r="E218" s="17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3.8" x14ac:dyDescent="0.25">
      <c r="B219" s="1"/>
      <c r="C219" s="3"/>
      <c r="D219" s="171"/>
      <c r="E219" s="17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3.8" x14ac:dyDescent="0.25">
      <c r="B220" s="1"/>
      <c r="C220" s="3"/>
      <c r="D220" s="171"/>
      <c r="E220" s="17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3.8" x14ac:dyDescent="0.25">
      <c r="B221" s="1"/>
      <c r="C221" s="3"/>
      <c r="D221" s="171"/>
      <c r="E221" s="17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3.8" x14ac:dyDescent="0.25">
      <c r="B222" s="1"/>
      <c r="C222" s="3"/>
      <c r="D222" s="171"/>
      <c r="E222" s="17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3.8" x14ac:dyDescent="0.25">
      <c r="B223" s="1"/>
      <c r="C223" s="3"/>
      <c r="D223" s="171"/>
      <c r="E223" s="17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3.8" x14ac:dyDescent="0.25">
      <c r="B224" s="1"/>
      <c r="C224" s="3"/>
      <c r="D224" s="171"/>
      <c r="E224" s="17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3.8" x14ac:dyDescent="0.25">
      <c r="B225" s="1"/>
      <c r="C225" s="3"/>
      <c r="D225" s="171"/>
      <c r="E225" s="17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3.8" x14ac:dyDescent="0.25">
      <c r="B226" s="1"/>
      <c r="C226" s="3"/>
      <c r="D226" s="171"/>
      <c r="E226" s="17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3.8" x14ac:dyDescent="0.25">
      <c r="B227" s="1"/>
      <c r="C227" s="3"/>
      <c r="D227" s="171"/>
      <c r="E227" s="17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3.8" x14ac:dyDescent="0.25">
      <c r="B228" s="1"/>
      <c r="C228" s="3"/>
      <c r="D228" s="171"/>
      <c r="E228" s="17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3.8" x14ac:dyDescent="0.25">
      <c r="B229" s="1"/>
      <c r="C229" s="3"/>
      <c r="D229" s="171"/>
      <c r="E229" s="17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3.8" x14ac:dyDescent="0.25">
      <c r="B230" s="1"/>
      <c r="C230" s="3"/>
      <c r="D230" s="171"/>
      <c r="E230" s="17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3.8" x14ac:dyDescent="0.25">
      <c r="B231" s="1"/>
      <c r="C231" s="3"/>
      <c r="D231" s="171"/>
      <c r="E231" s="17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3.8" x14ac:dyDescent="0.25">
      <c r="B232" s="1"/>
      <c r="C232" s="3"/>
      <c r="D232" s="171"/>
      <c r="E232" s="17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3.8" x14ac:dyDescent="0.25">
      <c r="B233" s="1"/>
      <c r="C233" s="3"/>
      <c r="D233" s="171"/>
      <c r="E233" s="17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3.8" x14ac:dyDescent="0.25">
      <c r="B234" s="1"/>
      <c r="C234" s="3"/>
      <c r="D234" s="171"/>
      <c r="E234" s="17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3.8" x14ac:dyDescent="0.25">
      <c r="B235" s="1"/>
      <c r="C235" s="3"/>
      <c r="D235" s="171"/>
      <c r="E235" s="17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3.8" x14ac:dyDescent="0.25">
      <c r="B236" s="1"/>
      <c r="C236" s="3"/>
      <c r="D236" s="171"/>
      <c r="E236" s="17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3.8" x14ac:dyDescent="0.25">
      <c r="B237" s="1"/>
      <c r="C237" s="3"/>
      <c r="D237" s="171"/>
      <c r="E237" s="17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3.8" x14ac:dyDescent="0.25">
      <c r="B238" s="1"/>
      <c r="C238" s="3"/>
      <c r="D238" s="171"/>
      <c r="E238" s="17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3.8" x14ac:dyDescent="0.25">
      <c r="B239" s="1"/>
      <c r="C239" s="3"/>
      <c r="D239" s="171"/>
      <c r="E239" s="17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3.8" x14ac:dyDescent="0.25">
      <c r="B240" s="1"/>
      <c r="C240" s="3"/>
      <c r="D240" s="171"/>
      <c r="E240" s="17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3.8" x14ac:dyDescent="0.25">
      <c r="B241" s="1"/>
      <c r="C241" s="3"/>
      <c r="D241" s="171"/>
      <c r="E241" s="17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3.8" x14ac:dyDescent="0.25">
      <c r="B242" s="1"/>
      <c r="C242" s="3"/>
      <c r="D242" s="171"/>
      <c r="E242" s="17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3.8" x14ac:dyDescent="0.25">
      <c r="B243" s="1"/>
      <c r="C243" s="3"/>
      <c r="D243" s="171"/>
      <c r="E243" s="17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3.8" x14ac:dyDescent="0.25">
      <c r="B244" s="1"/>
      <c r="C244" s="3"/>
      <c r="D244" s="171"/>
      <c r="E244" s="17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3.8" x14ac:dyDescent="0.25">
      <c r="B245" s="1"/>
      <c r="C245" s="3"/>
      <c r="D245" s="171"/>
      <c r="E245" s="17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3.8" x14ac:dyDescent="0.25">
      <c r="B246" s="1"/>
      <c r="C246" s="3"/>
      <c r="D246" s="171"/>
      <c r="E246" s="17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3.8" x14ac:dyDescent="0.25">
      <c r="B247" s="1"/>
      <c r="C247" s="3"/>
      <c r="D247" s="171"/>
      <c r="E247" s="17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3.8" x14ac:dyDescent="0.25">
      <c r="B248" s="1"/>
      <c r="C248" s="3"/>
      <c r="D248" s="171"/>
      <c r="E248" s="17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3.8" x14ac:dyDescent="0.25">
      <c r="B249" s="1"/>
      <c r="C249" s="3"/>
      <c r="D249" s="171"/>
      <c r="E249" s="17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3.8" x14ac:dyDescent="0.25">
      <c r="B250" s="1"/>
      <c r="C250" s="3"/>
      <c r="D250" s="171"/>
      <c r="E250" s="17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3.8" x14ac:dyDescent="0.25">
      <c r="B251" s="1"/>
      <c r="C251" s="3"/>
      <c r="D251" s="171"/>
      <c r="E251" s="17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3.8" x14ac:dyDescent="0.25">
      <c r="B252" s="1"/>
      <c r="C252" s="3"/>
      <c r="D252" s="171"/>
      <c r="E252" s="17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3.8" x14ac:dyDescent="0.25">
      <c r="B253" s="1"/>
      <c r="C253" s="3"/>
      <c r="D253" s="171"/>
      <c r="E253" s="17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3.8" x14ac:dyDescent="0.25">
      <c r="B254" s="1"/>
      <c r="C254" s="3"/>
      <c r="D254" s="171"/>
      <c r="E254" s="17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5">
      <c r="C255" s="4"/>
    </row>
    <row r="256" spans="2:99" x14ac:dyDescent="0.25">
      <c r="C256" s="4"/>
    </row>
    <row r="257" spans="3:3" x14ac:dyDescent="0.25">
      <c r="C257" s="4"/>
    </row>
    <row r="258" spans="3:3" x14ac:dyDescent="0.25">
      <c r="C258" s="4"/>
    </row>
    <row r="259" spans="3:3" x14ac:dyDescent="0.25">
      <c r="C259" s="4"/>
    </row>
    <row r="260" spans="3:3" x14ac:dyDescent="0.25">
      <c r="C260" s="4"/>
    </row>
    <row r="261" spans="3:3" x14ac:dyDescent="0.25">
      <c r="C261" s="4"/>
    </row>
    <row r="262" spans="3:3" x14ac:dyDescent="0.25">
      <c r="C262" s="4"/>
    </row>
    <row r="263" spans="3:3" x14ac:dyDescent="0.25">
      <c r="C263" s="4"/>
    </row>
    <row r="264" spans="3:3" x14ac:dyDescent="0.25">
      <c r="C264" s="4"/>
    </row>
    <row r="265" spans="3:3" x14ac:dyDescent="0.25">
      <c r="C265" s="4"/>
    </row>
    <row r="266" spans="3:3" x14ac:dyDescent="0.25">
      <c r="C266" s="4"/>
    </row>
    <row r="267" spans="3:3" x14ac:dyDescent="0.25">
      <c r="C267" s="4"/>
    </row>
    <row r="268" spans="3:3" x14ac:dyDescent="0.25">
      <c r="C268" s="4"/>
    </row>
    <row r="269" spans="3:3" x14ac:dyDescent="0.25">
      <c r="C269" s="4"/>
    </row>
    <row r="270" spans="3:3" x14ac:dyDescent="0.25">
      <c r="C270" s="4"/>
    </row>
    <row r="271" spans="3:3" x14ac:dyDescent="0.25">
      <c r="C271" s="4"/>
    </row>
    <row r="272" spans="3:3" x14ac:dyDescent="0.25">
      <c r="C272" s="4"/>
    </row>
    <row r="273" spans="3:3" x14ac:dyDescent="0.25">
      <c r="C273" s="4"/>
    </row>
    <row r="274" spans="3:3" x14ac:dyDescent="0.25">
      <c r="C274" s="4"/>
    </row>
    <row r="275" spans="3:3" x14ac:dyDescent="0.25">
      <c r="C275" s="4"/>
    </row>
    <row r="276" spans="3:3" x14ac:dyDescent="0.25">
      <c r="C276" s="4"/>
    </row>
    <row r="277" spans="3:3" x14ac:dyDescent="0.25">
      <c r="C277" s="4"/>
    </row>
    <row r="278" spans="3:3" x14ac:dyDescent="0.25">
      <c r="C278" s="4"/>
    </row>
    <row r="279" spans="3:3" x14ac:dyDescent="0.25">
      <c r="C279" s="4"/>
    </row>
    <row r="280" spans="3:3" x14ac:dyDescent="0.25">
      <c r="C280" s="4"/>
    </row>
    <row r="281" spans="3:3" x14ac:dyDescent="0.25">
      <c r="C281" s="4"/>
    </row>
    <row r="282" spans="3:3" x14ac:dyDescent="0.25">
      <c r="C282" s="4"/>
    </row>
    <row r="283" spans="3:3" x14ac:dyDescent="0.25">
      <c r="C283" s="4"/>
    </row>
    <row r="284" spans="3:3" x14ac:dyDescent="0.25">
      <c r="C284" s="4"/>
    </row>
    <row r="285" spans="3:3" x14ac:dyDescent="0.25">
      <c r="C285" s="4"/>
    </row>
    <row r="286" spans="3:3" x14ac:dyDescent="0.25">
      <c r="C286" s="4"/>
    </row>
    <row r="287" spans="3:3" x14ac:dyDescent="0.25">
      <c r="C287" s="4"/>
    </row>
    <row r="288" spans="3:3" x14ac:dyDescent="0.25">
      <c r="C288" s="4"/>
    </row>
    <row r="289" spans="3:3" x14ac:dyDescent="0.25">
      <c r="C289" s="4"/>
    </row>
    <row r="290" spans="3:3" x14ac:dyDescent="0.25">
      <c r="C290" s="4"/>
    </row>
    <row r="291" spans="3:3" x14ac:dyDescent="0.25">
      <c r="C291" s="4"/>
    </row>
    <row r="292" spans="3:3" x14ac:dyDescent="0.25">
      <c r="C292" s="4"/>
    </row>
    <row r="293" spans="3:3" x14ac:dyDescent="0.25">
      <c r="C293" s="4"/>
    </row>
    <row r="294" spans="3:3" x14ac:dyDescent="0.25">
      <c r="C294" s="4"/>
    </row>
    <row r="295" spans="3:3" x14ac:dyDescent="0.25">
      <c r="C295" s="4"/>
    </row>
    <row r="296" spans="3:3" x14ac:dyDescent="0.25">
      <c r="C296" s="4"/>
    </row>
    <row r="297" spans="3:3" x14ac:dyDescent="0.25">
      <c r="C297" s="4"/>
    </row>
    <row r="298" spans="3:3" x14ac:dyDescent="0.25">
      <c r="C298" s="4"/>
    </row>
    <row r="299" spans="3:3" x14ac:dyDescent="0.25">
      <c r="C299" s="4"/>
    </row>
    <row r="300" spans="3:3" x14ac:dyDescent="0.25">
      <c r="C300" s="4"/>
    </row>
    <row r="301" spans="3:3" x14ac:dyDescent="0.25">
      <c r="C301" s="4"/>
    </row>
    <row r="302" spans="3:3" x14ac:dyDescent="0.25">
      <c r="C302" s="4"/>
    </row>
    <row r="303" spans="3:3" x14ac:dyDescent="0.25">
      <c r="C303" s="4"/>
    </row>
    <row r="304" spans="3:3" x14ac:dyDescent="0.25">
      <c r="C304" s="4"/>
    </row>
    <row r="305" spans="3:3" x14ac:dyDescent="0.25">
      <c r="C305" s="4"/>
    </row>
    <row r="306" spans="3:3" x14ac:dyDescent="0.25">
      <c r="C306" s="4"/>
    </row>
    <row r="307" spans="3:3" x14ac:dyDescent="0.25">
      <c r="C307" s="4"/>
    </row>
    <row r="308" spans="3:3" x14ac:dyDescent="0.25">
      <c r="C308" s="4"/>
    </row>
    <row r="309" spans="3:3" x14ac:dyDescent="0.25">
      <c r="C309" s="4"/>
    </row>
    <row r="310" spans="3:3" x14ac:dyDescent="0.25">
      <c r="C310" s="4"/>
    </row>
    <row r="311" spans="3:3" x14ac:dyDescent="0.25">
      <c r="C311" s="4"/>
    </row>
    <row r="312" spans="3:3" x14ac:dyDescent="0.25">
      <c r="C312" s="4"/>
    </row>
    <row r="313" spans="3:3" x14ac:dyDescent="0.25">
      <c r="C313" s="4"/>
    </row>
    <row r="314" spans="3:3" x14ac:dyDescent="0.25">
      <c r="C314" s="4"/>
    </row>
    <row r="315" spans="3:3" x14ac:dyDescent="0.25">
      <c r="C315" s="4"/>
    </row>
    <row r="316" spans="3:3" x14ac:dyDescent="0.25">
      <c r="C316" s="4"/>
    </row>
    <row r="317" spans="3:3" x14ac:dyDescent="0.25">
      <c r="C317" s="4"/>
    </row>
    <row r="318" spans="3:3" x14ac:dyDescent="0.25">
      <c r="C318" s="4"/>
    </row>
    <row r="319" spans="3:3" x14ac:dyDescent="0.25">
      <c r="C319" s="4"/>
    </row>
    <row r="320" spans="3:3" x14ac:dyDescent="0.25">
      <c r="C320" s="4"/>
    </row>
    <row r="321" spans="3:3" x14ac:dyDescent="0.25">
      <c r="C321" s="4"/>
    </row>
    <row r="322" spans="3:3" x14ac:dyDescent="0.25">
      <c r="C322" s="4"/>
    </row>
    <row r="323" spans="3:3" x14ac:dyDescent="0.25">
      <c r="C323" s="4"/>
    </row>
    <row r="324" spans="3:3" x14ac:dyDescent="0.25">
      <c r="C324" s="4"/>
    </row>
    <row r="325" spans="3:3" x14ac:dyDescent="0.25">
      <c r="C325" s="4"/>
    </row>
    <row r="326" spans="3:3" x14ac:dyDescent="0.25">
      <c r="C326" s="4"/>
    </row>
    <row r="327" spans="3:3" x14ac:dyDescent="0.25">
      <c r="C327" s="4"/>
    </row>
    <row r="328" spans="3:3" x14ac:dyDescent="0.25">
      <c r="C328" s="4"/>
    </row>
    <row r="329" spans="3:3" x14ac:dyDescent="0.25">
      <c r="C329" s="4"/>
    </row>
    <row r="330" spans="3:3" x14ac:dyDescent="0.25">
      <c r="C330" s="4"/>
    </row>
    <row r="331" spans="3:3" x14ac:dyDescent="0.25">
      <c r="C331" s="4"/>
    </row>
    <row r="332" spans="3:3" x14ac:dyDescent="0.25">
      <c r="C332" s="4"/>
    </row>
    <row r="333" spans="3:3" x14ac:dyDescent="0.25">
      <c r="C333" s="4"/>
    </row>
    <row r="334" spans="3:3" x14ac:dyDescent="0.25">
      <c r="C334" s="4"/>
    </row>
    <row r="335" spans="3:3" x14ac:dyDescent="0.25">
      <c r="C335" s="4"/>
    </row>
    <row r="336" spans="3:3" x14ac:dyDescent="0.25">
      <c r="C336" s="4"/>
    </row>
    <row r="337" spans="3:3" x14ac:dyDescent="0.25">
      <c r="C337" s="4"/>
    </row>
    <row r="338" spans="3:3" x14ac:dyDescent="0.25">
      <c r="C338" s="4"/>
    </row>
    <row r="339" spans="3:3" x14ac:dyDescent="0.25">
      <c r="C339" s="4"/>
    </row>
    <row r="340" spans="3:3" x14ac:dyDescent="0.25">
      <c r="C340" s="4"/>
    </row>
    <row r="341" spans="3:3" x14ac:dyDescent="0.25">
      <c r="C341" s="4"/>
    </row>
    <row r="342" spans="3:3" x14ac:dyDescent="0.25">
      <c r="C342" s="4"/>
    </row>
    <row r="343" spans="3:3" x14ac:dyDescent="0.25">
      <c r="C343" s="4"/>
    </row>
    <row r="344" spans="3:3" x14ac:dyDescent="0.25">
      <c r="C344" s="4"/>
    </row>
    <row r="345" spans="3:3" x14ac:dyDescent="0.25">
      <c r="C345" s="4"/>
    </row>
    <row r="346" spans="3:3" x14ac:dyDescent="0.25">
      <c r="C346" s="4"/>
    </row>
    <row r="347" spans="3:3" x14ac:dyDescent="0.25">
      <c r="C347" s="4"/>
    </row>
    <row r="348" spans="3:3" x14ac:dyDescent="0.25">
      <c r="C348" s="4"/>
    </row>
    <row r="349" spans="3:3" x14ac:dyDescent="0.25">
      <c r="C349" s="4"/>
    </row>
    <row r="350" spans="3:3" x14ac:dyDescent="0.25">
      <c r="C350" s="4"/>
    </row>
    <row r="351" spans="3:3" x14ac:dyDescent="0.25">
      <c r="C351" s="4"/>
    </row>
    <row r="352" spans="3:3" x14ac:dyDescent="0.25">
      <c r="C352" s="4"/>
    </row>
    <row r="353" spans="3:3" x14ac:dyDescent="0.25">
      <c r="C353" s="4"/>
    </row>
    <row r="354" spans="3:3" x14ac:dyDescent="0.25">
      <c r="C354" s="4"/>
    </row>
    <row r="355" spans="3:3" x14ac:dyDescent="0.25">
      <c r="C355" s="4"/>
    </row>
    <row r="356" spans="3:3" x14ac:dyDescent="0.25">
      <c r="C356" s="4"/>
    </row>
    <row r="357" spans="3:3" x14ac:dyDescent="0.25">
      <c r="C357" s="4"/>
    </row>
    <row r="358" spans="3:3" x14ac:dyDescent="0.25">
      <c r="C358" s="4"/>
    </row>
    <row r="359" spans="3:3" x14ac:dyDescent="0.25">
      <c r="C359" s="4"/>
    </row>
    <row r="360" spans="3:3" x14ac:dyDescent="0.25">
      <c r="C360" s="4"/>
    </row>
    <row r="361" spans="3:3" x14ac:dyDescent="0.25">
      <c r="C361" s="4"/>
    </row>
    <row r="362" spans="3:3" x14ac:dyDescent="0.25">
      <c r="C362" s="4"/>
    </row>
    <row r="363" spans="3:3" x14ac:dyDescent="0.25">
      <c r="C363" s="4"/>
    </row>
    <row r="364" spans="3:3" x14ac:dyDescent="0.25">
      <c r="C364" s="4"/>
    </row>
    <row r="365" spans="3:3" x14ac:dyDescent="0.25">
      <c r="C365" s="4"/>
    </row>
    <row r="366" spans="3:3" x14ac:dyDescent="0.25">
      <c r="C366" s="4"/>
    </row>
    <row r="367" spans="3:3" x14ac:dyDescent="0.25">
      <c r="C367" s="4"/>
    </row>
    <row r="368" spans="3:3" x14ac:dyDescent="0.25">
      <c r="C368" s="4"/>
    </row>
    <row r="369" spans="3:3" x14ac:dyDescent="0.25">
      <c r="C369" s="4"/>
    </row>
    <row r="370" spans="3:3" x14ac:dyDescent="0.25">
      <c r="C370" s="4"/>
    </row>
    <row r="371" spans="3:3" x14ac:dyDescent="0.25">
      <c r="C371" s="4"/>
    </row>
    <row r="372" spans="3:3" x14ac:dyDescent="0.25">
      <c r="C372" s="4"/>
    </row>
    <row r="373" spans="3:3" x14ac:dyDescent="0.25">
      <c r="C373" s="4"/>
    </row>
    <row r="374" spans="3:3" x14ac:dyDescent="0.25">
      <c r="C374" s="4"/>
    </row>
    <row r="375" spans="3:3" x14ac:dyDescent="0.25">
      <c r="C375" s="4"/>
    </row>
    <row r="376" spans="3:3" x14ac:dyDescent="0.25">
      <c r="C376" s="4"/>
    </row>
    <row r="377" spans="3:3" x14ac:dyDescent="0.25">
      <c r="C377" s="4"/>
    </row>
    <row r="378" spans="3:3" x14ac:dyDescent="0.25">
      <c r="C378" s="4"/>
    </row>
    <row r="379" spans="3:3" x14ac:dyDescent="0.25">
      <c r="C379" s="4"/>
    </row>
    <row r="380" spans="3:3" x14ac:dyDescent="0.25">
      <c r="C380" s="4"/>
    </row>
    <row r="381" spans="3:3" x14ac:dyDescent="0.25">
      <c r="C381" s="4"/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1</vt:i4>
      </vt:variant>
    </vt:vector>
  </HeadingPairs>
  <TitlesOfParts>
    <vt:vector size="15" baseType="lpstr">
      <vt:lpstr>postup</vt:lpstr>
      <vt:lpstr>2019-ÚČ</vt:lpstr>
      <vt:lpstr>2018-ÚČ</vt:lpstr>
      <vt:lpstr>2017-ÚČ</vt:lpstr>
      <vt:lpstr>2016-ÚČ</vt:lpstr>
      <vt:lpstr>2015-ÚČ</vt:lpstr>
      <vt:lpstr>2014-ÚČ</vt:lpstr>
      <vt:lpstr>2019-DE</vt:lpstr>
      <vt:lpstr>2018-DE</vt:lpstr>
      <vt:lpstr>2017-DE</vt:lpstr>
      <vt:lpstr>2016-DE</vt:lpstr>
      <vt:lpstr>2015-DE</vt:lpstr>
      <vt:lpstr>2014-DE</vt:lpstr>
      <vt:lpstr>bodování</vt:lpstr>
      <vt:lpstr>'2014-DE'!Oblast_tisku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FZ</dc:title>
  <dc:subject>výpočet finančního zdraví</dc:subject>
  <dc:creator>Ing. Petr Dlouhý</dc:creator>
  <dc:description>pouze orientační</dc:description>
  <cp:lastModifiedBy>Šárka Zedníčková</cp:lastModifiedBy>
  <cp:lastPrinted>2007-02-07T13:11:42Z</cp:lastPrinted>
  <dcterms:created xsi:type="dcterms:W3CDTF">1997-01-24T11:07:25Z</dcterms:created>
  <dcterms:modified xsi:type="dcterms:W3CDTF">2021-03-01T15:10:28Z</dcterms:modified>
</cp:coreProperties>
</file>